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95" windowWidth="18855" windowHeight="10350"/>
  </bookViews>
  <sheets>
    <sheet name="NLsỚM 2021" sheetId="374" r:id="rId1"/>
    <sheet name="Sheet4" sheetId="311" r:id="rId2"/>
    <sheet name="Sheet1" sheetId="325" r:id="rId3"/>
  </sheets>
  <definedNames>
    <definedName name="_xlnm.Print_Titles" localSheetId="0">'NLsỚM 2021'!$7:$10</definedName>
  </definedNames>
  <calcPr calcId="144525"/>
</workbook>
</file>

<file path=xl/calcChain.xml><?xml version="1.0" encoding="utf-8"?>
<calcChain xmlns="http://schemas.openxmlformats.org/spreadsheetml/2006/main">
  <c r="T73" i="374" l="1"/>
  <c r="S73" i="374"/>
  <c r="R73" i="374"/>
  <c r="M73" i="374"/>
  <c r="O73" i="374" s="1"/>
  <c r="Q73" i="374" s="1"/>
  <c r="T72" i="374"/>
  <c r="S72" i="374"/>
  <c r="R72" i="374"/>
  <c r="M72" i="374"/>
  <c r="O72" i="374" s="1"/>
  <c r="Q72" i="374" s="1"/>
  <c r="T71" i="374"/>
  <c r="S71" i="374"/>
  <c r="R71" i="374"/>
  <c r="M71" i="374"/>
  <c r="O71" i="374" s="1"/>
  <c r="Q71" i="374" s="1"/>
  <c r="T69" i="374"/>
  <c r="S69" i="374"/>
  <c r="R69" i="374"/>
  <c r="M69" i="374"/>
  <c r="O69" i="374" s="1"/>
  <c r="Q69" i="374" s="1"/>
  <c r="T68" i="374"/>
  <c r="S68" i="374"/>
  <c r="R68" i="374"/>
  <c r="M68" i="374"/>
  <c r="O68" i="374" s="1"/>
  <c r="Q68" i="374" s="1"/>
  <c r="T67" i="374"/>
  <c r="S67" i="374"/>
  <c r="R67" i="374"/>
  <c r="M67" i="374"/>
  <c r="O67" i="374" s="1"/>
  <c r="Q67" i="374" s="1"/>
  <c r="T66" i="374"/>
  <c r="S66" i="374"/>
  <c r="R66" i="374"/>
  <c r="M66" i="374"/>
  <c r="O66" i="374" s="1"/>
  <c r="Q66" i="374" s="1"/>
  <c r="T64" i="374"/>
  <c r="S64" i="374"/>
  <c r="R64" i="374"/>
  <c r="M64" i="374"/>
  <c r="O64" i="374" s="1"/>
  <c r="Q64" i="374" s="1"/>
  <c r="T63" i="374"/>
  <c r="S63" i="374"/>
  <c r="R63" i="374"/>
  <c r="M63" i="374"/>
  <c r="O63" i="374" s="1"/>
  <c r="Q63" i="374" s="1"/>
  <c r="T61" i="374"/>
  <c r="S61" i="374"/>
  <c r="R61" i="374"/>
  <c r="M61" i="374"/>
  <c r="O61" i="374" s="1"/>
  <c r="Q61" i="374" s="1"/>
  <c r="T60" i="374"/>
  <c r="S60" i="374"/>
  <c r="R60" i="374"/>
  <c r="M60" i="374"/>
  <c r="O60" i="374" s="1"/>
  <c r="Q60" i="374" s="1"/>
  <c r="T59" i="374"/>
  <c r="S59" i="374"/>
  <c r="R59" i="374"/>
  <c r="M59" i="374"/>
  <c r="O59" i="374" s="1"/>
  <c r="Q59" i="374" s="1"/>
  <c r="T58" i="374"/>
  <c r="S58" i="374"/>
  <c r="R58" i="374"/>
  <c r="M58" i="374"/>
  <c r="O58" i="374" s="1"/>
  <c r="Q58" i="374" s="1"/>
  <c r="T57" i="374"/>
  <c r="S57" i="374"/>
  <c r="R57" i="374"/>
  <c r="M57" i="374"/>
  <c r="O57" i="374" s="1"/>
  <c r="Q57" i="374" s="1"/>
  <c r="T56" i="374"/>
  <c r="S56" i="374"/>
  <c r="R56" i="374"/>
  <c r="M56" i="374"/>
  <c r="O56" i="374" s="1"/>
  <c r="Q56" i="374" s="1"/>
  <c r="T54" i="374"/>
  <c r="S54" i="374"/>
  <c r="R54" i="374"/>
  <c r="M54" i="374"/>
  <c r="O54" i="374" s="1"/>
  <c r="Q54" i="374" s="1"/>
  <c r="T53" i="374"/>
  <c r="S53" i="374"/>
  <c r="R53" i="374"/>
  <c r="M53" i="374"/>
  <c r="O53" i="374" s="1"/>
  <c r="Q53" i="374" s="1"/>
  <c r="T51" i="374"/>
  <c r="S51" i="374"/>
  <c r="R51" i="374"/>
  <c r="M51" i="374"/>
  <c r="O51" i="374" s="1"/>
  <c r="Q51" i="374" s="1"/>
  <c r="T50" i="374"/>
  <c r="S50" i="374"/>
  <c r="R50" i="374"/>
  <c r="M50" i="374"/>
  <c r="O50" i="374" s="1"/>
  <c r="Q50" i="374" s="1"/>
  <c r="T48" i="374"/>
  <c r="S48" i="374"/>
  <c r="R48" i="374"/>
  <c r="M48" i="374"/>
  <c r="O48" i="374" s="1"/>
  <c r="Q48" i="374" s="1"/>
  <c r="T47" i="374"/>
  <c r="S47" i="374"/>
  <c r="R47" i="374"/>
  <c r="M47" i="374"/>
  <c r="O47" i="374" s="1"/>
  <c r="Q47" i="374" s="1"/>
  <c r="T46" i="374"/>
  <c r="S46" i="374"/>
  <c r="R46" i="374"/>
  <c r="M46" i="374"/>
  <c r="O46" i="374" s="1"/>
  <c r="Q46" i="374" s="1"/>
  <c r="T44" i="374"/>
  <c r="S44" i="374"/>
  <c r="R44" i="374"/>
  <c r="M44" i="374"/>
  <c r="O44" i="374" s="1"/>
  <c r="Q44" i="374" s="1"/>
  <c r="T42" i="374"/>
  <c r="S42" i="374"/>
  <c r="R42" i="374"/>
  <c r="M42" i="374"/>
  <c r="O42" i="374" s="1"/>
  <c r="Q42" i="374" s="1"/>
  <c r="T41" i="374"/>
  <c r="S41" i="374"/>
  <c r="R41" i="374"/>
  <c r="M41" i="374"/>
  <c r="O41" i="374" s="1"/>
  <c r="Q41" i="374" s="1"/>
  <c r="T40" i="374"/>
  <c r="S40" i="374"/>
  <c r="R40" i="374"/>
  <c r="M40" i="374"/>
  <c r="O40" i="374" s="1"/>
  <c r="Q40" i="374" s="1"/>
  <c r="T39" i="374"/>
  <c r="S39" i="374"/>
  <c r="R39" i="374"/>
  <c r="M39" i="374"/>
  <c r="O39" i="374" s="1"/>
  <c r="Q39" i="374" s="1"/>
  <c r="T38" i="374"/>
  <c r="S38" i="374"/>
  <c r="R38" i="374"/>
  <c r="M38" i="374"/>
  <c r="O38" i="374" s="1"/>
  <c r="Q38" i="374" s="1"/>
  <c r="T36" i="374"/>
  <c r="S36" i="374"/>
  <c r="R36" i="374"/>
  <c r="M36" i="374"/>
  <c r="O36" i="374" s="1"/>
  <c r="Q36" i="374" s="1"/>
  <c r="T35" i="374"/>
  <c r="S35" i="374"/>
  <c r="R35" i="374"/>
  <c r="M35" i="374"/>
  <c r="O35" i="374" s="1"/>
  <c r="Q35" i="374" s="1"/>
  <c r="T34" i="374"/>
  <c r="S34" i="374"/>
  <c r="R34" i="374"/>
  <c r="M34" i="374"/>
  <c r="O34" i="374" s="1"/>
  <c r="Q34" i="374" s="1"/>
  <c r="T33" i="374"/>
  <c r="S33" i="374"/>
  <c r="R33" i="374"/>
  <c r="M33" i="374"/>
  <c r="O33" i="374" s="1"/>
  <c r="Q33" i="374" s="1"/>
  <c r="T32" i="374"/>
  <c r="S32" i="374"/>
  <c r="R32" i="374"/>
  <c r="M32" i="374"/>
  <c r="O32" i="374" s="1"/>
  <c r="Q32" i="374" s="1"/>
  <c r="T31" i="374"/>
  <c r="S31" i="374"/>
  <c r="R31" i="374"/>
  <c r="M31" i="374"/>
  <c r="O31" i="374" s="1"/>
  <c r="Q31" i="374" s="1"/>
  <c r="T30" i="374"/>
  <c r="S30" i="374"/>
  <c r="R30" i="374"/>
  <c r="M30" i="374"/>
  <c r="O30" i="374" s="1"/>
  <c r="Q30" i="374" s="1"/>
  <c r="T29" i="374"/>
  <c r="S29" i="374"/>
  <c r="R29" i="374"/>
  <c r="M29" i="374"/>
  <c r="O29" i="374" s="1"/>
  <c r="Q29" i="374" s="1"/>
  <c r="T28" i="374"/>
  <c r="S28" i="374"/>
  <c r="R28" i="374"/>
  <c r="M28" i="374"/>
  <c r="O28" i="374" s="1"/>
  <c r="Q28" i="374" s="1"/>
  <c r="T26" i="374"/>
  <c r="S26" i="374"/>
  <c r="R26" i="374"/>
  <c r="M26" i="374"/>
  <c r="O26" i="374" s="1"/>
  <c r="Q26" i="374" s="1"/>
  <c r="T25" i="374"/>
  <c r="S25" i="374"/>
  <c r="R25" i="374"/>
  <c r="M25" i="374"/>
  <c r="O25" i="374" s="1"/>
  <c r="Q25" i="374" s="1"/>
  <c r="T24" i="374"/>
  <c r="S24" i="374"/>
  <c r="R24" i="374"/>
  <c r="M24" i="374"/>
  <c r="O24" i="374" s="1"/>
  <c r="Q24" i="374" s="1"/>
  <c r="T23" i="374"/>
  <c r="S23" i="374"/>
  <c r="R23" i="374"/>
  <c r="M23" i="374"/>
  <c r="O23" i="374" s="1"/>
  <c r="Q23" i="374" s="1"/>
  <c r="T21" i="374"/>
  <c r="S21" i="374"/>
  <c r="R21" i="374"/>
  <c r="M21" i="374"/>
  <c r="O21" i="374" s="1"/>
  <c r="Q21" i="374" s="1"/>
  <c r="T20" i="374"/>
  <c r="S20" i="374"/>
  <c r="R20" i="374"/>
  <c r="M20" i="374"/>
  <c r="O20" i="374" s="1"/>
  <c r="Q20" i="374" s="1"/>
  <c r="T19" i="374"/>
  <c r="S19" i="374"/>
  <c r="R19" i="374"/>
  <c r="M19" i="374"/>
  <c r="O19" i="374" s="1"/>
  <c r="Q19" i="374" s="1"/>
  <c r="T17" i="374"/>
  <c r="S17" i="374"/>
  <c r="R17" i="374"/>
  <c r="M17" i="374"/>
  <c r="O17" i="374" s="1"/>
  <c r="Q17" i="374" s="1"/>
  <c r="T16" i="374"/>
  <c r="S16" i="374"/>
  <c r="R16" i="374"/>
  <c r="M16" i="374"/>
  <c r="O16" i="374" s="1"/>
  <c r="Q16" i="374" s="1"/>
  <c r="T14" i="374"/>
  <c r="S14" i="374"/>
  <c r="R14" i="374"/>
  <c r="M14" i="374"/>
  <c r="O14" i="374" s="1"/>
  <c r="Q14" i="374" s="1"/>
  <c r="T13" i="374"/>
  <c r="S13" i="374"/>
  <c r="R13" i="374"/>
  <c r="M13" i="374"/>
  <c r="O13" i="374" s="1"/>
  <c r="Q13" i="374" s="1"/>
  <c r="S12" i="374"/>
  <c r="R12" i="374"/>
  <c r="M12" i="374"/>
  <c r="O12" i="374" s="1"/>
  <c r="U66" i="374" l="1"/>
  <c r="V66" i="374" s="1"/>
  <c r="U67" i="374"/>
  <c r="V67" i="374" s="1"/>
  <c r="U68" i="374"/>
  <c r="V68" i="374" s="1"/>
  <c r="U69" i="374"/>
  <c r="U71" i="374"/>
  <c r="V71" i="374" s="1"/>
  <c r="U72" i="374"/>
  <c r="V72" i="374" s="1"/>
  <c r="U57" i="374"/>
  <c r="V57" i="374" s="1"/>
  <c r="U58" i="374"/>
  <c r="V58" i="374" s="1"/>
  <c r="U12" i="374"/>
  <c r="U59" i="374"/>
  <c r="V59" i="374" s="1"/>
  <c r="U60" i="374"/>
  <c r="V60" i="374" s="1"/>
  <c r="U61" i="374"/>
  <c r="V61" i="374" s="1"/>
  <c r="U56" i="374"/>
  <c r="V56" i="374" s="1"/>
  <c r="U54" i="374"/>
  <c r="V54" i="374" s="1"/>
  <c r="U26" i="374"/>
  <c r="V26" i="374" s="1"/>
  <c r="U53" i="374"/>
  <c r="V53" i="374" s="1"/>
  <c r="U46" i="374"/>
  <c r="V46" i="374" s="1"/>
  <c r="U50" i="374"/>
  <c r="V50" i="374" s="1"/>
  <c r="U51" i="374"/>
  <c r="V51" i="374" s="1"/>
  <c r="U14" i="374"/>
  <c r="V14" i="374" s="1"/>
  <c r="U17" i="374"/>
  <c r="V17" i="374" s="1"/>
  <c r="U47" i="374"/>
  <c r="V47" i="374" s="1"/>
  <c r="U63" i="374"/>
  <c r="V63" i="374" s="1"/>
  <c r="U73" i="374"/>
  <c r="V73" i="374" s="1"/>
  <c r="U20" i="374"/>
  <c r="V20" i="374" s="1"/>
  <c r="U23" i="374"/>
  <c r="V23" i="374" s="1"/>
  <c r="U31" i="374"/>
  <c r="V31" i="374" s="1"/>
  <c r="U32" i="374"/>
  <c r="V32" i="374" s="1"/>
  <c r="U33" i="374"/>
  <c r="V33" i="374" s="1"/>
  <c r="U34" i="374"/>
  <c r="V34" i="374" s="1"/>
  <c r="U35" i="374"/>
  <c r="V35" i="374" s="1"/>
  <c r="U36" i="374"/>
  <c r="V36" i="374" s="1"/>
  <c r="U38" i="374"/>
  <c r="V38" i="374" s="1"/>
  <c r="U39" i="374"/>
  <c r="V39" i="374" s="1"/>
  <c r="U40" i="374"/>
  <c r="V40" i="374" s="1"/>
  <c r="U41" i="374"/>
  <c r="V41" i="374" s="1"/>
  <c r="U42" i="374"/>
  <c r="V42" i="374" s="1"/>
  <c r="U44" i="374"/>
  <c r="V44" i="374" s="1"/>
  <c r="U48" i="374"/>
  <c r="V48" i="374" s="1"/>
  <c r="U64" i="374"/>
  <c r="V64" i="374" s="1"/>
  <c r="U28" i="374"/>
  <c r="V28" i="374" s="1"/>
  <c r="U13" i="374"/>
  <c r="V13" i="374" s="1"/>
  <c r="U25" i="374"/>
  <c r="V25" i="374" s="1"/>
  <c r="Q12" i="374"/>
  <c r="U16" i="374"/>
  <c r="V16" i="374" s="1"/>
  <c r="U19" i="374"/>
  <c r="V19" i="374" s="1"/>
  <c r="U21" i="374"/>
  <c r="V21" i="374" s="1"/>
  <c r="U24" i="374"/>
  <c r="V24" i="374" s="1"/>
  <c r="U29" i="374"/>
  <c r="V29" i="374" s="1"/>
  <c r="U30" i="374"/>
  <c r="V30" i="374" s="1"/>
  <c r="V69" i="374"/>
  <c r="V12" i="374" l="1"/>
</calcChain>
</file>

<file path=xl/sharedStrings.xml><?xml version="1.0" encoding="utf-8"?>
<sst xmlns="http://schemas.openxmlformats.org/spreadsheetml/2006/main" count="363" uniqueCount="163">
  <si>
    <t>STT</t>
  </si>
  <si>
    <t>Họ và tên</t>
  </si>
  <si>
    <t>Mã số ngạch</t>
  </si>
  <si>
    <t>Hệ số</t>
  </si>
  <si>
    <t>Tổng cộng hệ số</t>
  </si>
  <si>
    <t>Thành tiền</t>
  </si>
  <si>
    <t>Các khoản trừ vào lương</t>
  </si>
  <si>
    <t>Cộng các khoản trừ</t>
  </si>
  <si>
    <t>Tổng số tiền thực lãnh</t>
  </si>
  <si>
    <t>Ghi chú</t>
  </si>
  <si>
    <t>vào ngành</t>
  </si>
  <si>
    <t>hệ số</t>
  </si>
  <si>
    <t>chi bộ</t>
  </si>
  <si>
    <t>tiền</t>
  </si>
  <si>
    <t>8% BHXH</t>
  </si>
  <si>
    <t>1,5% BHYT</t>
  </si>
  <si>
    <t>1% BHTN</t>
  </si>
  <si>
    <t>khoản trừ</t>
  </si>
  <si>
    <t>thực lãnh</t>
  </si>
  <si>
    <t>I</t>
  </si>
  <si>
    <t>HT</t>
  </si>
  <si>
    <t>PHT</t>
  </si>
  <si>
    <t>01/09/1999</t>
  </si>
  <si>
    <t>GV</t>
  </si>
  <si>
    <t>01/09/1990</t>
  </si>
  <si>
    <t>Ngô Thị Đệ</t>
  </si>
  <si>
    <t>Lê Duy Lạc</t>
  </si>
  <si>
    <t>01/09/1994</t>
  </si>
  <si>
    <t>01/09/2003</t>
  </si>
  <si>
    <t>Lê Thị Hòa</t>
  </si>
  <si>
    <t>Bồ Thị Anh Thy</t>
  </si>
  <si>
    <t>01/09/2002</t>
  </si>
  <si>
    <t>Nguyễn Thị Thanh Thủy</t>
  </si>
  <si>
    <t>Nguyễn Ngọc Thuận</t>
  </si>
  <si>
    <t>Nguyễn Thị Lan Chi</t>
  </si>
  <si>
    <t>01/10/2003</t>
  </si>
  <si>
    <t>Nguyễn Quỳnh Liên</t>
  </si>
  <si>
    <t>Phan Thị Kim Loan</t>
  </si>
  <si>
    <t>09/02/2002</t>
  </si>
  <si>
    <t>Nguyễn Thị Hải Yến</t>
  </si>
  <si>
    <t>01/09/2006</t>
  </si>
  <si>
    <t>01/09/2009</t>
  </si>
  <si>
    <t>Huỳnh Thanh Diệu</t>
  </si>
  <si>
    <t>Nguyễn Thị Kim Thoa</t>
  </si>
  <si>
    <t>Đặng Thị Thanh Lam</t>
  </si>
  <si>
    <t>01/09/2011</t>
  </si>
  <si>
    <t>Lê Thị Huyền Anh</t>
  </si>
  <si>
    <t>01/09/2010</t>
  </si>
  <si>
    <t>Nguyễn Thị Liên</t>
  </si>
  <si>
    <t>Nguyễn Thị Ngọc</t>
  </si>
  <si>
    <t>01/10/2011</t>
  </si>
  <si>
    <t>Trần Đông Nhựt</t>
  </si>
  <si>
    <t>01/09/2012</t>
  </si>
  <si>
    <t>Vũ Thị Hà</t>
  </si>
  <si>
    <t>01/09/2014</t>
  </si>
  <si>
    <t>Nguyễn Thị Hải</t>
  </si>
  <si>
    <t>Lê Đình Thưởng</t>
  </si>
  <si>
    <t>Lê Thị Kiều Oanh</t>
  </si>
  <si>
    <t>24/08/2015</t>
  </si>
  <si>
    <t>Phạm Quốc Chung</t>
  </si>
  <si>
    <t>Nguyễn Thị Thanh Tâm</t>
  </si>
  <si>
    <t>Đỗ Thị Kim Thoa</t>
  </si>
  <si>
    <t>Mai Thị Minh Thùy</t>
  </si>
  <si>
    <t>Bùi Thị Ngọc Phượng</t>
  </si>
  <si>
    <t>Lê Thị Ngọc</t>
  </si>
  <si>
    <t>Phạm Thị Đức</t>
  </si>
  <si>
    <t>Đặng Thị Nhạn</t>
  </si>
  <si>
    <t>II</t>
  </si>
  <si>
    <t>9/2006</t>
  </si>
  <si>
    <t>Vương Trần Huyền Trân</t>
  </si>
  <si>
    <t>Nguyễn Thị Hoàng Anh</t>
  </si>
  <si>
    <t>Đặng Thị Thao</t>
  </si>
  <si>
    <t>01/09/2000</t>
  </si>
  <si>
    <t>V.07.04.12</t>
  </si>
  <si>
    <t>Tên đơn vị: Trường THCS Bình Chuẩn</t>
  </si>
  <si>
    <t>Địa chỉ, số điện thoại: Khu phố Bình Phú, Bình Chuẩn, Thuận An, Bình Dương. Số điện thoại: 0650.3740258</t>
  </si>
  <si>
    <t>Số tài khoản: 9523 - 3- 1033010</t>
  </si>
  <si>
    <t>Chức vụ, chức danh công việc</t>
  </si>
  <si>
    <t>Hình thức tuyển dụng</t>
  </si>
  <si>
    <t>Tháng, năm vào ngành</t>
  </si>
  <si>
    <t>Hệ số 
lương</t>
  </si>
  <si>
    <t>Phụ cấp vượt
khung (Hệ số)</t>
  </si>
  <si>
    <t>Phụ cấp chức vụ (Hệ số)</t>
  </si>
  <si>
    <t>Lãnh đạo</t>
  </si>
  <si>
    <t>IV</t>
  </si>
  <si>
    <t>III</t>
  </si>
  <si>
    <t>V</t>
  </si>
  <si>
    <t>VI</t>
  </si>
  <si>
    <t>VII</t>
  </si>
  <si>
    <t>VIII</t>
  </si>
  <si>
    <t>Tổ Ngoại ngữ</t>
  </si>
  <si>
    <t>BC</t>
  </si>
  <si>
    <t>KTH</t>
  </si>
  <si>
    <t>TT-GV</t>
  </si>
  <si>
    <t>TP-GV</t>
  </si>
  <si>
    <t>Thời điểm tính nâng lương</t>
  </si>
  <si>
    <t>Phụ cấp trách nhiệm (Hệ số)</t>
  </si>
  <si>
    <t>Phụ cấp ưu đãi (Hệ số)</t>
  </si>
  <si>
    <t>Phụ cấp độc hại (Hệ số)</t>
  </si>
  <si>
    <t>Phụ cấp bí thư chi bộ</t>
  </si>
  <si>
    <t>Toå Vaên phoøng</t>
  </si>
  <si>
    <t>IX</t>
  </si>
  <si>
    <t>V.07.04.11</t>
  </si>
  <si>
    <t>Lê Thị Thu Oanh</t>
  </si>
  <si>
    <t>01/10/2000</t>
  </si>
  <si>
    <t>01/11/1999</t>
  </si>
  <si>
    <t>Phan Ánh Duyên</t>
  </si>
  <si>
    <t xml:space="preserve">          1992</t>
  </si>
  <si>
    <t>9/2017</t>
  </si>
  <si>
    <t>9/2012</t>
  </si>
  <si>
    <t>Tổ Toán</t>
  </si>
  <si>
    <t>Toå Lịch söû</t>
  </si>
  <si>
    <t>Tổ Địa lý</t>
  </si>
  <si>
    <t>Toå Giaùo duïc coâng daân</t>
  </si>
  <si>
    <t>Toå Sinh học</t>
  </si>
  <si>
    <t>Tổ Giáo dục thể dục</t>
  </si>
  <si>
    <t>X</t>
  </si>
  <si>
    <t>XI</t>
  </si>
  <si>
    <t>XII</t>
  </si>
  <si>
    <t>XIII</t>
  </si>
  <si>
    <t>XIV</t>
  </si>
  <si>
    <t>Tổ Lý - KTCN</t>
  </si>
  <si>
    <t>Tổ Âm nhạc - Mỹ thuật</t>
  </si>
  <si>
    <t>Toå Ngữ vaên</t>
  </si>
  <si>
    <t>Tổ Tin học</t>
  </si>
  <si>
    <t>Toå Hoùa - KTNN</t>
  </si>
  <si>
    <t>Lê Thị Mai Trang</t>
  </si>
  <si>
    <t>Trịnh Thị Hương</t>
  </si>
  <si>
    <t>Huỳnh Thanh Tòng</t>
  </si>
  <si>
    <t>Nguyễn Ngọc Phương Thảo</t>
  </si>
  <si>
    <t>Phan Ngọc Nhung</t>
  </si>
  <si>
    <t>Nguyễn Thị Thu Trang</t>
  </si>
  <si>
    <t>Huỳnh Thanh Ngọc</t>
  </si>
  <si>
    <t>Phạm Thị Trân Anh</t>
  </si>
  <si>
    <t>Phan Thành Danh</t>
  </si>
  <si>
    <t>Lê Thị Thảo Linh</t>
  </si>
  <si>
    <t>Nguyễn Thị Thu Nga</t>
  </si>
  <si>
    <t>Huỳnh Phương Uyên</t>
  </si>
  <si>
    <t>01/2018</t>
  </si>
  <si>
    <t>03/2018</t>
  </si>
  <si>
    <t>06/2018</t>
  </si>
  <si>
    <t>3/2018</t>
  </si>
  <si>
    <t>Huỳnh Minh Thiện</t>
  </si>
  <si>
    <t>6/2018</t>
  </si>
  <si>
    <t>Trần Thụy Bảo Trân</t>
  </si>
  <si>
    <t>16.119</t>
  </si>
  <si>
    <t>Hộ sản</t>
  </si>
  <si>
    <t>12/2018</t>
  </si>
  <si>
    <t>09/2018</t>
  </si>
  <si>
    <t>10/2018</t>
  </si>
  <si>
    <t>08/2018</t>
  </si>
  <si>
    <t>9/2018</t>
  </si>
  <si>
    <t>8/2018</t>
  </si>
  <si>
    <t>03/2019</t>
  </si>
  <si>
    <t>07/2018</t>
  </si>
  <si>
    <t>11/2018</t>
  </si>
  <si>
    <t>GHI CHÚ</t>
  </si>
  <si>
    <t>Tên cơ quan chủ quản: Phòng Giáo dục và Đào tạo Thuận An</t>
  </si>
  <si>
    <t>GV-TP đội</t>
  </si>
  <si>
    <t>TT-YT</t>
  </si>
  <si>
    <t>TP- GV</t>
  </si>
  <si>
    <t>DANH SÁCH THUỘC DIỆN NÂNG LƯƠNG SỚM 2021</t>
  </si>
  <si>
    <t xml:space="preserve">Đã nâng lương sớm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</si>
</sst>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0.000"/>
    <numFmt numFmtId="166" formatCode="0.000000"/>
    <numFmt numFmtId="167" formatCode="_(* #,##0_);_(* \(#,##0\);_(* &quot;-&quot;??_);_(@_)"/>
    <numFmt numFmtId="168" formatCode="0.00000"/>
    <numFmt numFmtId="169" formatCode="0.0000"/>
    <numFmt numFmtId="170" formatCode="0.0"/>
    <numFmt numFmtId="172" formatCode="_(* #,##0.0_);_(* \(#,##0.0\);_(* &quot;-&quot;??_);_(@_)"/>
    <numFmt numFmtId="173" formatCode="#,##0.000"/>
    <numFmt numFmtId="174" formatCode="#,##0.0000"/>
    <numFmt numFmtId="175" formatCode="#,##0.00000"/>
  </numFmts>
  <fonts count="2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0"/>
      <name val="Arial"/>
      <family val="2"/>
      <charset val="163"/>
    </font>
    <font>
      <b/>
      <sz val="16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Arial"/>
      <family val="2"/>
      <charset val="163"/>
    </font>
    <font>
      <sz val="11"/>
      <name val="Times New Roman"/>
      <family val="1"/>
      <charset val="163"/>
    </font>
    <font>
      <sz val="11"/>
      <name val="Arial"/>
      <family val="2"/>
      <charset val="163"/>
    </font>
    <font>
      <b/>
      <sz val="10"/>
      <name val="Arial"/>
      <family val="2"/>
      <charset val="163"/>
    </font>
    <font>
      <sz val="12"/>
      <name val="Times New Roman"/>
      <family val="1"/>
      <charset val="163"/>
      <scheme val="major"/>
    </font>
    <font>
      <b/>
      <sz val="11"/>
      <name val="VNI-Times"/>
    </font>
    <font>
      <b/>
      <sz val="11"/>
      <name val="Times New Roman"/>
      <family val="1"/>
      <charset val="163"/>
      <scheme val="major"/>
    </font>
    <font>
      <sz val="11"/>
      <name val="VNI-Times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3"/>
      <name val="Arial"/>
      <family val="2"/>
      <charset val="163"/>
    </font>
    <font>
      <sz val="11"/>
      <name val="Times New Roman"/>
      <family val="1"/>
      <charset val="163"/>
      <scheme val="maj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VNI-Times"/>
    </font>
    <font>
      <sz val="11"/>
      <color rgb="FFFF0000"/>
      <name val="Times New Roman"/>
      <family val="1"/>
      <charset val="163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49" fontId="9" fillId="0" borderId="2" xfId="2" applyNumberFormat="1" applyFont="1" applyFill="1" applyBorder="1" applyAlignment="1">
      <alignment horizontal="center"/>
    </xf>
    <xf numFmtId="166" fontId="9" fillId="0" borderId="2" xfId="0" applyNumberFormat="1" applyFont="1" applyFill="1" applyBorder="1"/>
    <xf numFmtId="167" fontId="3" fillId="0" borderId="0" xfId="1" applyNumberFormat="1" applyFont="1" applyFill="1"/>
    <xf numFmtId="49" fontId="9" fillId="0" borderId="2" xfId="0" applyNumberFormat="1" applyFont="1" applyFill="1" applyBorder="1" applyAlignment="1">
      <alignment horizontal="center"/>
    </xf>
    <xf numFmtId="0" fontId="9" fillId="0" borderId="2" xfId="2" applyFont="1" applyFill="1" applyBorder="1"/>
    <xf numFmtId="165" fontId="9" fillId="0" borderId="2" xfId="0" applyNumberFormat="1" applyFont="1" applyFill="1" applyBorder="1" applyAlignment="1">
      <alignment horizontal="right"/>
    </xf>
    <xf numFmtId="49" fontId="9" fillId="0" borderId="2" xfId="0" quotePrefix="1" applyNumberFormat="1" applyFont="1" applyFill="1" applyBorder="1" applyAlignment="1">
      <alignment horizontal="center"/>
    </xf>
    <xf numFmtId="0" fontId="2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0" fontId="5" fillId="2" borderId="0" xfId="0" applyFont="1" applyFill="1"/>
    <xf numFmtId="0" fontId="17" fillId="2" borderId="0" xfId="0" applyFont="1" applyFill="1"/>
    <xf numFmtId="168" fontId="9" fillId="2" borderId="2" xfId="0" applyNumberFormat="1" applyFont="1" applyFill="1" applyBorder="1"/>
    <xf numFmtId="0" fontId="9" fillId="2" borderId="2" xfId="2" applyFont="1" applyFill="1" applyBorder="1" applyAlignment="1">
      <alignment horizontal="center"/>
    </xf>
    <xf numFmtId="49" fontId="9" fillId="2" borderId="2" xfId="2" applyNumberFormat="1" applyFont="1" applyFill="1" applyBorder="1" applyAlignment="1">
      <alignment horizontal="center"/>
    </xf>
    <xf numFmtId="167" fontId="3" fillId="2" borderId="0" xfId="1" applyNumberFormat="1" applyFont="1" applyFill="1"/>
    <xf numFmtId="0" fontId="3" fillId="2" borderId="0" xfId="0" applyFont="1" applyFill="1"/>
    <xf numFmtId="0" fontId="10" fillId="2" borderId="0" xfId="0" applyFont="1" applyFill="1"/>
    <xf numFmtId="49" fontId="9" fillId="2" borderId="2" xfId="0" applyNumberFormat="1" applyFont="1" applyFill="1" applyBorder="1" applyAlignment="1">
      <alignment horizontal="center"/>
    </xf>
    <xf numFmtId="49" fontId="9" fillId="2" borderId="2" xfId="0" quotePrefix="1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right"/>
    </xf>
    <xf numFmtId="166" fontId="3" fillId="2" borderId="0" xfId="0" applyNumberFormat="1" applyFont="1" applyFill="1"/>
    <xf numFmtId="0" fontId="7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right"/>
    </xf>
    <xf numFmtId="166" fontId="2" fillId="2" borderId="2" xfId="0" applyNumberFormat="1" applyFont="1" applyFill="1" applyBorder="1"/>
    <xf numFmtId="49" fontId="9" fillId="2" borderId="2" xfId="2" quotePrefix="1" applyNumberFormat="1" applyFont="1" applyFill="1" applyBorder="1" applyAlignment="1">
      <alignment horizontal="center"/>
    </xf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0" fontId="11" fillId="2" borderId="2" xfId="0" applyFont="1" applyFill="1" applyBorder="1"/>
    <xf numFmtId="0" fontId="13" fillId="2" borderId="0" xfId="0" applyFont="1" applyFill="1"/>
    <xf numFmtId="165" fontId="5" fillId="2" borderId="0" xfId="0" applyNumberFormat="1" applyFont="1" applyFill="1" applyAlignment="1">
      <alignment horizontal="right"/>
    </xf>
    <xf numFmtId="166" fontId="5" fillId="2" borderId="0" xfId="0" applyNumberFormat="1" applyFont="1" applyFill="1"/>
    <xf numFmtId="2" fontId="3" fillId="2" borderId="0" xfId="0" applyNumberFormat="1" applyFont="1" applyFill="1"/>
    <xf numFmtId="0" fontId="8" fillId="2" borderId="0" xfId="0" applyFont="1" applyFill="1"/>
    <xf numFmtId="0" fontId="16" fillId="2" borderId="0" xfId="0" applyFont="1" applyFill="1"/>
    <xf numFmtId="166" fontId="8" fillId="2" borderId="0" xfId="0" applyNumberFormat="1" applyFont="1" applyFill="1"/>
    <xf numFmtId="0" fontId="11" fillId="2" borderId="0" xfId="0" applyFont="1" applyFill="1" applyAlignment="1"/>
    <xf numFmtId="165" fontId="8" fillId="2" borderId="0" xfId="0" applyNumberFormat="1" applyFont="1" applyFill="1" applyAlignment="1">
      <alignment horizontal="right"/>
    </xf>
    <xf numFmtId="167" fontId="8" fillId="2" borderId="0" xfId="0" applyNumberFormat="1" applyFont="1" applyFill="1"/>
    <xf numFmtId="0" fontId="21" fillId="2" borderId="0" xfId="0" applyFont="1" applyFill="1" applyAlignment="1"/>
    <xf numFmtId="0" fontId="6" fillId="2" borderId="0" xfId="0" applyFont="1" applyFill="1" applyAlignment="1"/>
    <xf numFmtId="169" fontId="2" fillId="2" borderId="2" xfId="0" applyNumberFormat="1" applyFont="1" applyFill="1" applyBorder="1"/>
    <xf numFmtId="167" fontId="9" fillId="2" borderId="2" xfId="1" applyNumberFormat="1" applyFont="1" applyFill="1" applyBorder="1"/>
    <xf numFmtId="0" fontId="24" fillId="0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167" fontId="3" fillId="2" borderId="0" xfId="0" applyNumberFormat="1" applyFont="1" applyFill="1"/>
    <xf numFmtId="169" fontId="9" fillId="2" borderId="2" xfId="0" applyNumberFormat="1" applyFont="1" applyFill="1" applyBorder="1"/>
    <xf numFmtId="0" fontId="17" fillId="3" borderId="0" xfId="0" applyFont="1" applyFill="1"/>
    <xf numFmtId="49" fontId="9" fillId="0" borderId="2" xfId="2" quotePrefix="1" applyNumberFormat="1" applyFont="1" applyFill="1" applyBorder="1" applyAlignment="1">
      <alignment horizontal="center"/>
    </xf>
    <xf numFmtId="165" fontId="9" fillId="2" borderId="2" xfId="0" applyNumberFormat="1" applyFont="1" applyFill="1" applyBorder="1"/>
    <xf numFmtId="0" fontId="9" fillId="0" borderId="2" xfId="0" applyFont="1" applyFill="1" applyBorder="1" applyAlignment="1">
      <alignment horizontal="right"/>
    </xf>
    <xf numFmtId="0" fontId="9" fillId="2" borderId="2" xfId="2" quotePrefix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2" fontId="9" fillId="2" borderId="2" xfId="0" applyNumberFormat="1" applyFont="1" applyFill="1" applyBorder="1"/>
    <xf numFmtId="170" fontId="9" fillId="2" borderId="2" xfId="0" applyNumberFormat="1" applyFont="1" applyFill="1" applyBorder="1"/>
    <xf numFmtId="169" fontId="9" fillId="0" borderId="2" xfId="0" applyNumberFormat="1" applyFont="1" applyFill="1" applyBorder="1"/>
    <xf numFmtId="2" fontId="20" fillId="0" borderId="2" xfId="2" applyNumberFormat="1" applyFont="1" applyFill="1" applyBorder="1" applyAlignment="1">
      <alignment horizontal="right"/>
    </xf>
    <xf numFmtId="167" fontId="9" fillId="0" borderId="2" xfId="1" applyNumberFormat="1" applyFont="1" applyFill="1" applyBorder="1"/>
    <xf numFmtId="167" fontId="8" fillId="2" borderId="0" xfId="1" applyNumberFormat="1" applyFont="1" applyFill="1"/>
    <xf numFmtId="169" fontId="12" fillId="2" borderId="2" xfId="0" applyNumberFormat="1" applyFont="1" applyFill="1" applyBorder="1"/>
    <xf numFmtId="49" fontId="12" fillId="2" borderId="2" xfId="0" applyNumberFormat="1" applyFont="1" applyFill="1" applyBorder="1" applyAlignment="1">
      <alignment horizontal="center"/>
    </xf>
    <xf numFmtId="49" fontId="12" fillId="2" borderId="2" xfId="2" quotePrefix="1" applyNumberFormat="1" applyFont="1" applyFill="1" applyBorder="1" applyAlignment="1">
      <alignment horizontal="center"/>
    </xf>
    <xf numFmtId="169" fontId="5" fillId="2" borderId="0" xfId="0" applyNumberFormat="1" applyFont="1" applyFill="1"/>
    <xf numFmtId="169" fontId="3" fillId="2" borderId="0" xfId="0" applyNumberFormat="1" applyFont="1" applyFill="1"/>
    <xf numFmtId="169" fontId="16" fillId="2" borderId="0" xfId="0" applyNumberFormat="1" applyFont="1" applyFill="1"/>
    <xf numFmtId="169" fontId="11" fillId="2" borderId="0" xfId="0" applyNumberFormat="1" applyFont="1" applyFill="1" applyAlignment="1">
      <alignment horizontal="center"/>
    </xf>
    <xf numFmtId="169" fontId="8" fillId="2" borderId="0" xfId="0" applyNumberFormat="1" applyFont="1" applyFill="1"/>
    <xf numFmtId="0" fontId="22" fillId="2" borderId="2" xfId="0" applyFont="1" applyFill="1" applyBorder="1" applyAlignment="1">
      <alignment horizontal="center" vertical="center" wrapText="1"/>
    </xf>
    <xf numFmtId="174" fontId="5" fillId="2" borderId="0" xfId="0" applyNumberFormat="1" applyFont="1" applyFill="1"/>
    <xf numFmtId="174" fontId="3" fillId="2" borderId="0" xfId="0" applyNumberFormat="1" applyFont="1" applyFill="1"/>
    <xf numFmtId="174" fontId="2" fillId="2" borderId="2" xfId="0" applyNumberFormat="1" applyFont="1" applyFill="1" applyBorder="1"/>
    <xf numFmtId="174" fontId="9" fillId="0" borderId="2" xfId="0" applyNumberFormat="1" applyFont="1" applyFill="1" applyBorder="1"/>
    <xf numFmtId="174" fontId="9" fillId="2" borderId="2" xfId="0" applyNumberFormat="1" applyFont="1" applyFill="1" applyBorder="1"/>
    <xf numFmtId="174" fontId="12" fillId="2" borderId="2" xfId="0" applyNumberFormat="1" applyFont="1" applyFill="1" applyBorder="1"/>
    <xf numFmtId="174" fontId="16" fillId="2" borderId="0" xfId="0" applyNumberFormat="1" applyFont="1" applyFill="1"/>
    <xf numFmtId="174" fontId="11" fillId="2" borderId="0" xfId="0" applyNumberFormat="1" applyFont="1" applyFill="1" applyAlignment="1">
      <alignment horizontal="center"/>
    </xf>
    <xf numFmtId="174" fontId="8" fillId="2" borderId="0" xfId="0" applyNumberFormat="1" applyFont="1" applyFill="1"/>
    <xf numFmtId="3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/>
    <xf numFmtId="0" fontId="9" fillId="2" borderId="2" xfId="2" applyFont="1" applyFill="1" applyBorder="1"/>
    <xf numFmtId="0" fontId="9" fillId="2" borderId="2" xfId="3" quotePrefix="1" applyFont="1" applyFill="1" applyBorder="1" applyAlignment="1">
      <alignment horizontal="center" wrapText="1"/>
    </xf>
    <xf numFmtId="0" fontId="9" fillId="2" borderId="2" xfId="3" quotePrefix="1" applyFont="1" applyFill="1" applyBorder="1" applyAlignment="1">
      <alignment horizontal="center" vertical="center" wrapText="1"/>
    </xf>
    <xf numFmtId="2" fontId="20" fillId="2" borderId="2" xfId="0" quotePrefix="1" applyNumberFormat="1" applyFont="1" applyFill="1" applyBorder="1" applyAlignment="1">
      <alignment horizontal="center"/>
    </xf>
    <xf numFmtId="0" fontId="9" fillId="2" borderId="2" xfId="3" quotePrefix="1" applyFont="1" applyFill="1" applyBorder="1" applyAlignment="1">
      <alignment horizontal="right" vertical="center" wrapText="1"/>
    </xf>
    <xf numFmtId="0" fontId="9" fillId="2" borderId="2" xfId="3" applyFont="1" applyFill="1" applyBorder="1" applyAlignment="1">
      <alignment horizontal="right" vertical="center" wrapText="1"/>
    </xf>
    <xf numFmtId="0" fontId="12" fillId="2" borderId="2" xfId="3" quotePrefix="1" applyFont="1" applyFill="1" applyBorder="1" applyAlignment="1">
      <alignment horizontal="center" wrapText="1"/>
    </xf>
    <xf numFmtId="0" fontId="12" fillId="2" borderId="2" xfId="3" applyFont="1" applyFill="1" applyBorder="1" applyAlignment="1">
      <alignment horizontal="right" vertical="center" wrapText="1"/>
    </xf>
    <xf numFmtId="0" fontId="11" fillId="0" borderId="0" xfId="3" applyFont="1" applyFill="1" applyBorder="1" applyAlignment="1">
      <alignment horizontal="right" vertical="center" wrapText="1"/>
    </xf>
    <xf numFmtId="0" fontId="14" fillId="2" borderId="2" xfId="0" applyFont="1" applyFill="1" applyBorder="1"/>
    <xf numFmtId="49" fontId="20" fillId="0" borderId="2" xfId="0" applyNumberFormat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1" fontId="20" fillId="2" borderId="2" xfId="2" applyNumberFormat="1" applyFont="1" applyFill="1" applyBorder="1" applyAlignment="1">
      <alignment horizontal="right"/>
    </xf>
    <xf numFmtId="0" fontId="24" fillId="3" borderId="2" xfId="0" applyFont="1" applyFill="1" applyBorder="1" applyAlignment="1">
      <alignment horizontal="center"/>
    </xf>
    <xf numFmtId="167" fontId="9" fillId="0" borderId="2" xfId="0" applyNumberFormat="1" applyFont="1" applyFill="1" applyBorder="1"/>
    <xf numFmtId="0" fontId="19" fillId="2" borderId="2" xfId="0" applyFont="1" applyFill="1" applyBorder="1"/>
    <xf numFmtId="4" fontId="9" fillId="2" borderId="2" xfId="3" applyNumberFormat="1" applyFont="1" applyFill="1" applyBorder="1" applyAlignment="1">
      <alignment horizontal="right" vertical="center" wrapText="1"/>
    </xf>
    <xf numFmtId="4" fontId="9" fillId="2" borderId="2" xfId="3" quotePrefix="1" applyNumberFormat="1" applyFont="1" applyFill="1" applyBorder="1" applyAlignment="1">
      <alignment horizontal="right" vertical="center" wrapText="1"/>
    </xf>
    <xf numFmtId="17" fontId="9" fillId="2" borderId="2" xfId="2" quotePrefix="1" applyNumberFormat="1" applyFont="1" applyFill="1" applyBorder="1" applyAlignment="1">
      <alignment horizontal="center"/>
    </xf>
    <xf numFmtId="2" fontId="20" fillId="2" borderId="2" xfId="2" applyNumberFormat="1" applyFont="1" applyFill="1" applyBorder="1" applyAlignment="1">
      <alignment horizontal="right"/>
    </xf>
    <xf numFmtId="0" fontId="9" fillId="2" borderId="1" xfId="3" quotePrefix="1" applyFont="1" applyFill="1" applyBorder="1" applyAlignment="1">
      <alignment horizontal="center" wrapText="1"/>
    </xf>
    <xf numFmtId="4" fontId="9" fillId="2" borderId="1" xfId="3" quotePrefix="1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2" fontId="18" fillId="2" borderId="2" xfId="0" quotePrefix="1" applyNumberFormat="1" applyFont="1" applyFill="1" applyBorder="1" applyAlignment="1">
      <alignment horizontal="center"/>
    </xf>
    <xf numFmtId="4" fontId="12" fillId="2" borderId="2" xfId="3" applyNumberFormat="1" applyFont="1" applyFill="1" applyBorder="1" applyAlignment="1">
      <alignment horizontal="right" vertical="center" wrapText="1"/>
    </xf>
    <xf numFmtId="168" fontId="12" fillId="2" borderId="2" xfId="0" applyNumberFormat="1" applyFont="1" applyFill="1" applyBorder="1"/>
    <xf numFmtId="165" fontId="12" fillId="2" borderId="2" xfId="0" applyNumberFormat="1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167" fontId="9" fillId="2" borderId="2" xfId="0" applyNumberFormat="1" applyFont="1" applyFill="1" applyBorder="1"/>
    <xf numFmtId="169" fontId="20" fillId="0" borderId="2" xfId="2" applyNumberFormat="1" applyFont="1" applyFill="1" applyBorder="1" applyAlignment="1">
      <alignment horizontal="right"/>
    </xf>
    <xf numFmtId="0" fontId="9" fillId="0" borderId="2" xfId="0" applyFont="1" applyFill="1" applyBorder="1"/>
    <xf numFmtId="169" fontId="20" fillId="2" borderId="2" xfId="2" applyNumberFormat="1" applyFont="1" applyFill="1" applyBorder="1" applyAlignment="1">
      <alignment horizontal="right"/>
    </xf>
    <xf numFmtId="0" fontId="20" fillId="2" borderId="2" xfId="2" applyFont="1" applyFill="1" applyBorder="1" applyAlignment="1">
      <alignment horizontal="right"/>
    </xf>
    <xf numFmtId="0" fontId="9" fillId="2" borderId="2" xfId="0" applyFont="1" applyFill="1" applyBorder="1" applyAlignment="1">
      <alignment horizontal="left"/>
    </xf>
    <xf numFmtId="165" fontId="20" fillId="2" borderId="2" xfId="2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20" fillId="0" borderId="2" xfId="0" applyFont="1" applyFill="1" applyBorder="1" applyAlignment="1">
      <alignment horizontal="center"/>
    </xf>
    <xf numFmtId="173" fontId="20" fillId="0" borderId="2" xfId="0" quotePrefix="1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/>
    <xf numFmtId="167" fontId="12" fillId="2" borderId="2" xfId="0" applyNumberFormat="1" applyFont="1" applyFill="1" applyBorder="1"/>
    <xf numFmtId="167" fontId="12" fillId="2" borderId="2" xfId="1" applyNumberFormat="1" applyFont="1" applyFill="1" applyBorder="1"/>
    <xf numFmtId="0" fontId="18" fillId="3" borderId="2" xfId="0" applyFont="1" applyFill="1" applyBorder="1" applyAlignment="1">
      <alignment horizontal="center"/>
    </xf>
    <xf numFmtId="2" fontId="20" fillId="2" borderId="2" xfId="2" applyNumberFormat="1" applyFont="1" applyFill="1" applyBorder="1"/>
    <xf numFmtId="0" fontId="20" fillId="2" borderId="2" xfId="0" applyFont="1" applyFill="1" applyBorder="1" applyAlignment="1">
      <alignment horizontal="center"/>
    </xf>
    <xf numFmtId="4" fontId="20" fillId="2" borderId="2" xfId="2" applyNumberFormat="1" applyFont="1" applyFill="1" applyBorder="1" applyAlignment="1">
      <alignment horizontal="right"/>
    </xf>
    <xf numFmtId="2" fontId="18" fillId="2" borderId="2" xfId="2" applyNumberFormat="1" applyFont="1" applyFill="1" applyBorder="1"/>
    <xf numFmtId="2" fontId="20" fillId="2" borderId="2" xfId="0" applyNumberFormat="1" applyFont="1" applyFill="1" applyBorder="1" applyAlignment="1">
      <alignment horizontal="center"/>
    </xf>
    <xf numFmtId="0" fontId="26" fillId="2" borderId="2" xfId="3" quotePrefix="1" applyFont="1" applyFill="1" applyBorder="1" applyAlignment="1">
      <alignment horizontal="left" vertical="center" wrapText="1"/>
    </xf>
    <xf numFmtId="170" fontId="20" fillId="2" borderId="2" xfId="2" applyNumberFormat="1" applyFont="1" applyFill="1" applyBorder="1" applyAlignment="1">
      <alignment horizontal="right"/>
    </xf>
    <xf numFmtId="0" fontId="12" fillId="2" borderId="2" xfId="2" applyFont="1" applyFill="1" applyBorder="1"/>
    <xf numFmtId="0" fontId="12" fillId="2" borderId="2" xfId="2" applyFont="1" applyFill="1" applyBorder="1" applyAlignment="1">
      <alignment horizontal="center"/>
    </xf>
    <xf numFmtId="2" fontId="18" fillId="2" borderId="2" xfId="2" applyNumberFormat="1" applyFont="1" applyFill="1" applyBorder="1" applyAlignment="1">
      <alignment horizontal="right"/>
    </xf>
    <xf numFmtId="165" fontId="18" fillId="2" borderId="2" xfId="2" applyNumberFormat="1" applyFont="1" applyFill="1" applyBorder="1" applyAlignment="1">
      <alignment horizontal="right"/>
    </xf>
    <xf numFmtId="4" fontId="18" fillId="2" borderId="2" xfId="2" applyNumberFormat="1" applyFont="1" applyFill="1" applyBorder="1" applyAlignment="1">
      <alignment horizontal="right"/>
    </xf>
    <xf numFmtId="0" fontId="9" fillId="2" borderId="2" xfId="3" quotePrefix="1" applyFont="1" applyFill="1" applyBorder="1" applyAlignment="1">
      <alignment horizontal="left" wrapText="1"/>
    </xf>
    <xf numFmtId="0" fontId="9" fillId="2" borderId="2" xfId="3" quotePrefix="1" applyFont="1" applyFill="1" applyBorder="1" applyAlignment="1">
      <alignment horizontal="left" vertical="center" wrapText="1"/>
    </xf>
    <xf numFmtId="0" fontId="12" fillId="2" borderId="2" xfId="3" quotePrefix="1" applyFont="1" applyFill="1" applyBorder="1" applyAlignment="1">
      <alignment horizontal="right" vertical="center" wrapText="1"/>
    </xf>
    <xf numFmtId="0" fontId="12" fillId="2" borderId="2" xfId="3" quotePrefix="1" applyFont="1" applyFill="1" applyBorder="1" applyAlignment="1">
      <alignment horizontal="left" vertical="center" wrapText="1"/>
    </xf>
    <xf numFmtId="172" fontId="9" fillId="2" borderId="2" xfId="1" applyNumberFormat="1" applyFont="1" applyFill="1" applyBorder="1" applyAlignment="1">
      <alignment horizontal="right"/>
    </xf>
    <xf numFmtId="2" fontId="15" fillId="2" borderId="2" xfId="1" applyNumberFormat="1" applyFont="1" applyFill="1" applyBorder="1" applyAlignment="1">
      <alignment horizontal="right"/>
    </xf>
    <xf numFmtId="165" fontId="15" fillId="2" borderId="2" xfId="1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2" fontId="20" fillId="2" borderId="1" xfId="0" quotePrefix="1" applyNumberFormat="1" applyFont="1" applyFill="1" applyBorder="1" applyAlignment="1">
      <alignment horizontal="center"/>
    </xf>
    <xf numFmtId="0" fontId="9" fillId="2" borderId="1" xfId="3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right"/>
    </xf>
    <xf numFmtId="1" fontId="12" fillId="2" borderId="2" xfId="3" quotePrefix="1" applyNumberFormat="1" applyFont="1" applyFill="1" applyBorder="1" applyAlignment="1">
      <alignment horizontal="left" wrapText="1"/>
    </xf>
    <xf numFmtId="175" fontId="23" fillId="2" borderId="0" xfId="0" applyNumberFormat="1" applyFont="1" applyFill="1"/>
    <xf numFmtId="0" fontId="8" fillId="2" borderId="2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3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1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74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69" fontId="8" fillId="2" borderId="1" xfId="0" applyNumberFormat="1" applyFont="1" applyFill="1" applyBorder="1" applyAlignment="1">
      <alignment horizontal="center" vertical="center" wrapText="1"/>
    </xf>
    <xf numFmtId="169" fontId="8" fillId="2" borderId="6" xfId="0" applyNumberFormat="1" applyFont="1" applyFill="1" applyBorder="1" applyAlignment="1">
      <alignment horizontal="center" vertical="center" wrapText="1"/>
    </xf>
    <xf numFmtId="169" fontId="8" fillId="2" borderId="9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/>
    </xf>
    <xf numFmtId="0" fontId="25" fillId="2" borderId="2" xfId="2" applyFont="1" applyFill="1" applyBorder="1"/>
    <xf numFmtId="0" fontId="27" fillId="3" borderId="2" xfId="0" applyFont="1" applyFill="1" applyBorder="1" applyAlignment="1">
      <alignment horizontal="center"/>
    </xf>
    <xf numFmtId="49" fontId="25" fillId="2" borderId="2" xfId="2" applyNumberFormat="1" applyFont="1" applyFill="1" applyBorder="1" applyAlignment="1">
      <alignment horizontal="center"/>
    </xf>
    <xf numFmtId="49" fontId="27" fillId="3" borderId="2" xfId="0" quotePrefix="1" applyNumberFormat="1" applyFont="1" applyFill="1" applyBorder="1" applyAlignment="1">
      <alignment horizontal="center"/>
    </xf>
    <xf numFmtId="0" fontId="25" fillId="0" borderId="2" xfId="2" applyFont="1" applyFill="1" applyBorder="1" applyAlignment="1">
      <alignment horizontal="center"/>
    </xf>
    <xf numFmtId="2" fontId="27" fillId="2" borderId="2" xfId="2" applyNumberFormat="1" applyFont="1" applyFill="1" applyBorder="1" applyAlignment="1">
      <alignment horizontal="right"/>
    </xf>
    <xf numFmtId="2" fontId="28" fillId="2" borderId="2" xfId="2" applyNumberFormat="1" applyFont="1" applyFill="1" applyBorder="1" applyAlignment="1">
      <alignment horizontal="right"/>
    </xf>
    <xf numFmtId="169" fontId="27" fillId="2" borderId="2" xfId="2" applyNumberFormat="1" applyFont="1" applyFill="1" applyBorder="1" applyAlignment="1">
      <alignment horizontal="right"/>
    </xf>
    <xf numFmtId="0" fontId="27" fillId="2" borderId="2" xfId="2" applyFont="1" applyFill="1" applyBorder="1" applyAlignment="1">
      <alignment horizontal="right"/>
    </xf>
    <xf numFmtId="0" fontId="25" fillId="2" borderId="2" xfId="0" applyFont="1" applyFill="1" applyBorder="1"/>
    <xf numFmtId="174" fontId="25" fillId="2" borderId="2" xfId="0" applyNumberFormat="1" applyFont="1" applyFill="1" applyBorder="1"/>
  </cellXfs>
  <cellStyles count="6">
    <cellStyle name="Comma" xfId="1" builtinId="3"/>
    <cellStyle name="Comma 2" xfId="5"/>
    <cellStyle name="Normal" xfId="0" builtinId="0"/>
    <cellStyle name="Normal 2" xfId="3"/>
    <cellStyle name="Normal 2 2" xfId="4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topLeftCell="A4" workbookViewId="0">
      <selection activeCell="I13" sqref="I13"/>
    </sheetView>
  </sheetViews>
  <sheetFormatPr defaultColWidth="9" defaultRowHeight="15" x14ac:dyDescent="0.2"/>
  <cols>
    <col min="1" max="1" width="4.75" style="14" customWidth="1"/>
    <col min="2" max="2" width="24.375" style="37" customWidth="1"/>
    <col min="3" max="3" width="9.75" style="14" customWidth="1"/>
    <col min="4" max="4" width="6.625" style="14" customWidth="1"/>
    <col min="5" max="5" width="11" style="20" customWidth="1"/>
    <col min="6" max="6" width="8.625" style="20" customWidth="1"/>
    <col min="7" max="7" width="14.75" style="20" customWidth="1"/>
    <col min="8" max="8" width="16.875" style="38" customWidth="1"/>
    <col min="9" max="9" width="32.25" style="38" customWidth="1"/>
    <col min="10" max="10" width="8.875" style="38" customWidth="1"/>
    <col min="11" max="12" width="5.875" style="14" customWidth="1"/>
    <col min="13" max="13" width="12.875" style="77" customWidth="1"/>
    <col min="14" max="14" width="7.25" style="39" customWidth="1"/>
    <col min="15" max="15" width="12.25" style="71" customWidth="1"/>
    <col min="16" max="16" width="9.125" style="14" customWidth="1"/>
    <col min="17" max="17" width="14.125" style="14" customWidth="1"/>
    <col min="18" max="18" width="12.375" style="14" customWidth="1"/>
    <col min="19" max="20" width="11.875" style="14" customWidth="1"/>
    <col min="21" max="21" width="12.375" style="14" customWidth="1"/>
    <col min="22" max="22" width="14.375" style="14" customWidth="1"/>
    <col min="23" max="23" width="8.75" style="111" customWidth="1"/>
    <col min="24" max="24" width="13.625" style="14" customWidth="1"/>
    <col min="25" max="16384" width="9" style="14"/>
  </cols>
  <sheetData>
    <row r="1" spans="1:25" ht="15.75" x14ac:dyDescent="0.25">
      <c r="A1" s="15" t="s">
        <v>157</v>
      </c>
    </row>
    <row r="2" spans="1:25" ht="15.75" x14ac:dyDescent="0.25">
      <c r="A2" s="15" t="s">
        <v>74</v>
      </c>
    </row>
    <row r="3" spans="1:25" ht="15.75" x14ac:dyDescent="0.25">
      <c r="A3" s="55" t="s">
        <v>75</v>
      </c>
    </row>
    <row r="4" spans="1:25" ht="15.75" customHeight="1" x14ac:dyDescent="0.25">
      <c r="A4" s="1" t="s">
        <v>76</v>
      </c>
    </row>
    <row r="5" spans="1:25" ht="22.5" customHeight="1" x14ac:dyDescent="0.3">
      <c r="A5" s="179" t="s">
        <v>161</v>
      </c>
      <c r="B5" s="179"/>
      <c r="C5" s="179"/>
      <c r="D5" s="179"/>
      <c r="E5" s="179"/>
      <c r="F5" s="179"/>
      <c r="G5" s="179"/>
      <c r="H5" s="179"/>
      <c r="I5" s="179"/>
      <c r="J5" s="179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20"/>
      <c r="Y5" s="20"/>
    </row>
    <row r="6" spans="1:25" ht="3.75" customHeight="1" x14ac:dyDescent="0.3">
      <c r="A6" s="29"/>
      <c r="B6" s="25"/>
      <c r="C6" s="20"/>
      <c r="D6" s="20"/>
      <c r="H6" s="27"/>
      <c r="I6" s="27"/>
      <c r="J6" s="27"/>
      <c r="K6" s="20"/>
      <c r="L6" s="20"/>
      <c r="M6" s="78"/>
      <c r="N6" s="28"/>
      <c r="O6" s="72"/>
      <c r="P6" s="20"/>
      <c r="Q6" s="20"/>
      <c r="R6" s="20"/>
      <c r="S6" s="20"/>
      <c r="T6" s="20"/>
      <c r="U6" s="20"/>
      <c r="V6" s="20"/>
      <c r="W6" s="26"/>
      <c r="X6" s="20"/>
      <c r="Y6" s="20"/>
    </row>
    <row r="7" spans="1:25" ht="15.75" customHeight="1" x14ac:dyDescent="0.2">
      <c r="A7" s="171" t="s">
        <v>0</v>
      </c>
      <c r="B7" s="171" t="s">
        <v>1</v>
      </c>
      <c r="C7" s="176" t="s">
        <v>77</v>
      </c>
      <c r="D7" s="176" t="s">
        <v>78</v>
      </c>
      <c r="E7" s="171" t="s">
        <v>79</v>
      </c>
      <c r="F7" s="171" t="s">
        <v>95</v>
      </c>
      <c r="G7" s="169" t="s">
        <v>3</v>
      </c>
      <c r="H7" s="170"/>
      <c r="I7" s="170"/>
      <c r="J7" s="34"/>
      <c r="K7" s="34"/>
      <c r="L7" s="34"/>
      <c r="M7" s="34"/>
      <c r="N7" s="35"/>
      <c r="O7" s="190" t="s">
        <v>4</v>
      </c>
      <c r="P7" s="171" t="s">
        <v>99</v>
      </c>
      <c r="Q7" s="171" t="s">
        <v>5</v>
      </c>
      <c r="R7" s="181" t="s">
        <v>6</v>
      </c>
      <c r="S7" s="182"/>
      <c r="T7" s="183"/>
      <c r="U7" s="171" t="s">
        <v>7</v>
      </c>
      <c r="V7" s="171" t="s">
        <v>8</v>
      </c>
      <c r="W7" s="187" t="s">
        <v>9</v>
      </c>
      <c r="X7" s="20"/>
      <c r="Y7" s="20"/>
    </row>
    <row r="8" spans="1:25" ht="20.25" customHeight="1" x14ac:dyDescent="0.2">
      <c r="A8" s="172"/>
      <c r="B8" s="172"/>
      <c r="C8" s="176"/>
      <c r="D8" s="176"/>
      <c r="E8" s="172"/>
      <c r="F8" s="172"/>
      <c r="G8" s="171" t="s">
        <v>2</v>
      </c>
      <c r="H8" s="174" t="s">
        <v>80</v>
      </c>
      <c r="I8" s="162"/>
      <c r="J8" s="176" t="s">
        <v>81</v>
      </c>
      <c r="K8" s="176" t="s">
        <v>82</v>
      </c>
      <c r="L8" s="176" t="s">
        <v>96</v>
      </c>
      <c r="M8" s="180" t="s">
        <v>97</v>
      </c>
      <c r="N8" s="176" t="s">
        <v>98</v>
      </c>
      <c r="O8" s="191"/>
      <c r="P8" s="172"/>
      <c r="Q8" s="172"/>
      <c r="R8" s="184"/>
      <c r="S8" s="185"/>
      <c r="T8" s="186"/>
      <c r="U8" s="172"/>
      <c r="V8" s="172"/>
      <c r="W8" s="188"/>
      <c r="X8" s="20"/>
      <c r="Y8" s="20"/>
    </row>
    <row r="9" spans="1:25" ht="59.25" customHeight="1" x14ac:dyDescent="0.2">
      <c r="A9" s="173"/>
      <c r="B9" s="173"/>
      <c r="C9" s="177"/>
      <c r="D9" s="177"/>
      <c r="E9" s="173" t="s">
        <v>10</v>
      </c>
      <c r="F9" s="173"/>
      <c r="G9" s="173"/>
      <c r="H9" s="175"/>
      <c r="I9" s="163" t="s">
        <v>156</v>
      </c>
      <c r="J9" s="176"/>
      <c r="K9" s="176"/>
      <c r="L9" s="176"/>
      <c r="M9" s="180"/>
      <c r="N9" s="176"/>
      <c r="O9" s="192" t="s">
        <v>11</v>
      </c>
      <c r="P9" s="173" t="s">
        <v>12</v>
      </c>
      <c r="Q9" s="173" t="s">
        <v>13</v>
      </c>
      <c r="R9" s="161" t="s">
        <v>14</v>
      </c>
      <c r="S9" s="161" t="s">
        <v>15</v>
      </c>
      <c r="T9" s="161" t="s">
        <v>16</v>
      </c>
      <c r="U9" s="173" t="s">
        <v>17</v>
      </c>
      <c r="V9" s="173" t="s">
        <v>18</v>
      </c>
      <c r="W9" s="189"/>
      <c r="X9" s="20"/>
      <c r="Y9" s="20"/>
    </row>
    <row r="10" spans="1:25" ht="15" customHeight="1" x14ac:dyDescent="0.2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/>
      <c r="J10" s="30">
        <v>9</v>
      </c>
      <c r="K10" s="30">
        <v>10</v>
      </c>
      <c r="L10" s="30">
        <v>11</v>
      </c>
      <c r="M10" s="86">
        <v>12</v>
      </c>
      <c r="N10" s="30">
        <v>13</v>
      </c>
      <c r="O10" s="87">
        <v>14</v>
      </c>
      <c r="P10" s="30">
        <v>15</v>
      </c>
      <c r="Q10" s="30">
        <v>16</v>
      </c>
      <c r="R10" s="30">
        <v>17</v>
      </c>
      <c r="S10" s="30">
        <v>18</v>
      </c>
      <c r="T10" s="30">
        <v>19</v>
      </c>
      <c r="U10" s="30">
        <v>20</v>
      </c>
      <c r="V10" s="30">
        <v>21</v>
      </c>
      <c r="W10" s="76">
        <v>22</v>
      </c>
      <c r="X10" s="20"/>
      <c r="Y10" s="20"/>
    </row>
    <row r="11" spans="1:25" ht="17.25" customHeight="1" x14ac:dyDescent="0.25">
      <c r="A11" s="168" t="s">
        <v>19</v>
      </c>
      <c r="B11" s="36" t="s">
        <v>83</v>
      </c>
      <c r="C11" s="11"/>
      <c r="D11" s="11"/>
      <c r="E11" s="11"/>
      <c r="F11" s="11"/>
      <c r="G11" s="11"/>
      <c r="H11" s="31"/>
      <c r="I11" s="31"/>
      <c r="J11" s="31"/>
      <c r="K11" s="11"/>
      <c r="L11" s="11"/>
      <c r="M11" s="79"/>
      <c r="N11" s="32"/>
      <c r="O11" s="49"/>
      <c r="P11" s="11"/>
      <c r="Q11" s="11"/>
      <c r="R11" s="11"/>
      <c r="S11" s="11"/>
      <c r="T11" s="11"/>
      <c r="U11" s="11"/>
      <c r="V11" s="11"/>
      <c r="W11" s="12"/>
      <c r="X11" s="20"/>
      <c r="Y11" s="20"/>
    </row>
    <row r="12" spans="1:25" s="3" customFormat="1" ht="18.95" customHeight="1" x14ac:dyDescent="0.3">
      <c r="A12" s="112">
        <v>1</v>
      </c>
      <c r="B12" s="8" t="s">
        <v>106</v>
      </c>
      <c r="C12" s="112" t="s">
        <v>20</v>
      </c>
      <c r="D12" s="51" t="s">
        <v>91</v>
      </c>
      <c r="E12" s="4" t="s">
        <v>107</v>
      </c>
      <c r="F12" s="99" t="s">
        <v>148</v>
      </c>
      <c r="G12" s="100" t="s">
        <v>102</v>
      </c>
      <c r="H12" s="65">
        <v>4.6500000000000004</v>
      </c>
      <c r="I12" s="65"/>
      <c r="J12" s="119"/>
      <c r="K12" s="58">
        <v>0.55000000000000004</v>
      </c>
      <c r="L12" s="120"/>
      <c r="M12" s="80">
        <f>(H12+K12+J12)*30%</f>
        <v>1.56</v>
      </c>
      <c r="N12" s="5"/>
      <c r="O12" s="64">
        <f>H12+K12+J12+M12+L12</f>
        <v>6.76</v>
      </c>
      <c r="P12" s="66">
        <v>50000</v>
      </c>
      <c r="Q12" s="103">
        <f>(O12*1490000)+P12</f>
        <v>10122400</v>
      </c>
      <c r="R12" s="66">
        <f>(H12+K12+J12)*1490000*8%</f>
        <v>619840</v>
      </c>
      <c r="S12" s="66">
        <f>(H12+K12+J12)*1490000*1.5%</f>
        <v>116220</v>
      </c>
      <c r="T12" s="120"/>
      <c r="U12" s="103">
        <f t="shared" ref="U12:U13" si="0">(R12+S12+T12)</f>
        <v>736060</v>
      </c>
      <c r="V12" s="103">
        <f t="shared" ref="V12:V72" si="1">Q12-U12</f>
        <v>9386340</v>
      </c>
      <c r="W12" s="112"/>
      <c r="X12" s="6"/>
      <c r="Y12" s="2"/>
    </row>
    <row r="13" spans="1:25" s="21" customFormat="1" ht="18.95" customHeight="1" x14ac:dyDescent="0.3">
      <c r="A13" s="193">
        <v>2</v>
      </c>
      <c r="B13" s="194" t="s">
        <v>69</v>
      </c>
      <c r="C13" s="193" t="s">
        <v>21</v>
      </c>
      <c r="D13" s="195" t="s">
        <v>92</v>
      </c>
      <c r="E13" s="196" t="s">
        <v>41</v>
      </c>
      <c r="F13" s="197" t="s">
        <v>139</v>
      </c>
      <c r="G13" s="198" t="s">
        <v>102</v>
      </c>
      <c r="H13" s="199">
        <v>3.33</v>
      </c>
      <c r="I13" s="200" t="s">
        <v>162</v>
      </c>
      <c r="J13" s="201"/>
      <c r="K13" s="202">
        <v>0.45</v>
      </c>
      <c r="L13" s="203"/>
      <c r="M13" s="204">
        <f t="shared" ref="M13" si="2">(H13+K13+J13)*30%</f>
        <v>1.1340000000000001</v>
      </c>
      <c r="N13" s="54"/>
      <c r="O13" s="54">
        <f t="shared" ref="O13" si="3">H13+K13+J13+M13+L13</f>
        <v>4.9140000000000006</v>
      </c>
      <c r="P13" s="13"/>
      <c r="Q13" s="103">
        <f t="shared" ref="Q13:Q40" si="4">(O13*1490000)+P13</f>
        <v>7321860.0000000009</v>
      </c>
      <c r="R13" s="66">
        <f>(H13+K13+J13)*1490000*8%</f>
        <v>450576</v>
      </c>
      <c r="S13" s="66">
        <f>(H13+K13+J13)*1490000*1.5%</f>
        <v>84483</v>
      </c>
      <c r="T13" s="50">
        <f>(H13+K13+J13)*1490000*1%</f>
        <v>56322</v>
      </c>
      <c r="U13" s="118">
        <f t="shared" si="0"/>
        <v>591381</v>
      </c>
      <c r="V13" s="118">
        <f t="shared" si="1"/>
        <v>6730479.0000000009</v>
      </c>
      <c r="W13" s="12"/>
      <c r="X13" s="19"/>
      <c r="Y13" s="20"/>
    </row>
    <row r="14" spans="1:25" ht="18.95" customHeight="1" x14ac:dyDescent="0.3">
      <c r="A14" s="12">
        <v>3</v>
      </c>
      <c r="B14" s="123" t="s">
        <v>33</v>
      </c>
      <c r="C14" s="112" t="s">
        <v>21</v>
      </c>
      <c r="D14" s="102" t="s">
        <v>91</v>
      </c>
      <c r="E14" s="22" t="s">
        <v>31</v>
      </c>
      <c r="F14" s="56" t="s">
        <v>148</v>
      </c>
      <c r="G14" s="100" t="s">
        <v>102</v>
      </c>
      <c r="H14" s="108">
        <v>3.99</v>
      </c>
      <c r="I14" s="108"/>
      <c r="J14" s="124"/>
      <c r="K14" s="89">
        <v>0.45</v>
      </c>
      <c r="L14" s="13"/>
      <c r="M14" s="81">
        <f>(H14+K14+J14)*30%</f>
        <v>1.3320000000000001</v>
      </c>
      <c r="N14" s="54"/>
      <c r="O14" s="54">
        <f t="shared" ref="O14" si="5">H14+K14+J14+L14+M14</f>
        <v>5.7720000000000002</v>
      </c>
      <c r="P14" s="13"/>
      <c r="Q14" s="103">
        <f t="shared" si="4"/>
        <v>8600280</v>
      </c>
      <c r="R14" s="66">
        <f t="shared" ref="R14:R17" si="6">(H14+K14+J14)*1490000*8%</f>
        <v>529248.00000000012</v>
      </c>
      <c r="S14" s="66">
        <f t="shared" ref="S14:S17" si="7">(H14+K14+J14)*1490000*1.5%</f>
        <v>99234.000000000015</v>
      </c>
      <c r="T14" s="50">
        <f t="shared" ref="T14:T17" si="8">(H14+K14+J14)*1490000*1%</f>
        <v>66156.000000000015</v>
      </c>
      <c r="U14" s="118">
        <f>(R14+S14+T14)</f>
        <v>694638.00000000012</v>
      </c>
      <c r="V14" s="118">
        <f>Q14-U14</f>
        <v>7905642</v>
      </c>
      <c r="W14" s="12"/>
      <c r="X14" s="19"/>
      <c r="Y14" s="20"/>
    </row>
    <row r="15" spans="1:25" s="21" customFormat="1" ht="18.95" customHeight="1" x14ac:dyDescent="0.3">
      <c r="A15" s="125" t="s">
        <v>67</v>
      </c>
      <c r="B15" s="126" t="s">
        <v>100</v>
      </c>
      <c r="C15" s="12"/>
      <c r="D15" s="12"/>
      <c r="E15" s="18"/>
      <c r="F15" s="18"/>
      <c r="G15" s="17"/>
      <c r="H15" s="124"/>
      <c r="I15" s="124"/>
      <c r="J15" s="121"/>
      <c r="K15" s="122"/>
      <c r="L15" s="13"/>
      <c r="M15" s="81"/>
      <c r="N15" s="54"/>
      <c r="O15" s="54"/>
      <c r="P15" s="13"/>
      <c r="Q15" s="103"/>
      <c r="R15" s="66"/>
      <c r="S15" s="66"/>
      <c r="T15" s="50"/>
      <c r="U15" s="118"/>
      <c r="V15" s="118"/>
      <c r="W15" s="12"/>
      <c r="X15" s="19"/>
      <c r="Y15" s="20"/>
    </row>
    <row r="16" spans="1:25" s="3" customFormat="1" ht="18.95" customHeight="1" x14ac:dyDescent="0.3">
      <c r="A16" s="112">
        <v>1</v>
      </c>
      <c r="B16" s="8" t="s">
        <v>66</v>
      </c>
      <c r="C16" s="112" t="s">
        <v>159</v>
      </c>
      <c r="D16" s="127" t="s">
        <v>92</v>
      </c>
      <c r="E16" s="7" t="s">
        <v>47</v>
      </c>
      <c r="F16" s="10" t="s">
        <v>153</v>
      </c>
      <c r="G16" s="128" t="s">
        <v>145</v>
      </c>
      <c r="H16" s="60">
        <v>2.66</v>
      </c>
      <c r="I16" s="60"/>
      <c r="J16" s="9"/>
      <c r="K16" s="58">
        <v>0.2</v>
      </c>
      <c r="L16" s="120">
        <v>0.1</v>
      </c>
      <c r="M16" s="80">
        <f>(H16+K16+J16)*20%</f>
        <v>0.57200000000000006</v>
      </c>
      <c r="N16" s="5"/>
      <c r="O16" s="64">
        <f>H16+K16+J16+L16+M16</f>
        <v>3.5320000000000005</v>
      </c>
      <c r="P16" s="120"/>
      <c r="Q16" s="103">
        <f t="shared" si="4"/>
        <v>5262680.0000000009</v>
      </c>
      <c r="R16" s="66">
        <f t="shared" si="6"/>
        <v>340912.00000000006</v>
      </c>
      <c r="S16" s="66">
        <f t="shared" si="7"/>
        <v>63921.000000000015</v>
      </c>
      <c r="T16" s="50">
        <f t="shared" si="8"/>
        <v>42614.000000000007</v>
      </c>
      <c r="U16" s="103">
        <f t="shared" ref="U16:U17" si="9">(R16+S16+T16)</f>
        <v>447447.00000000006</v>
      </c>
      <c r="V16" s="103">
        <f t="shared" ref="V16:V17" si="10">Q16-U16</f>
        <v>4815233.0000000009</v>
      </c>
      <c r="W16" s="112"/>
      <c r="X16" s="6"/>
      <c r="Y16" s="2"/>
    </row>
    <row r="17" spans="1:25" s="42" customFormat="1" ht="18.95" customHeight="1" x14ac:dyDescent="0.3">
      <c r="A17" s="167">
        <v>2</v>
      </c>
      <c r="B17" s="129" t="s">
        <v>135</v>
      </c>
      <c r="C17" s="166" t="s">
        <v>158</v>
      </c>
      <c r="D17" s="125" t="s">
        <v>92</v>
      </c>
      <c r="E17" s="95" t="s">
        <v>108</v>
      </c>
      <c r="F17" s="113" t="s">
        <v>143</v>
      </c>
      <c r="G17" s="159" t="s">
        <v>73</v>
      </c>
      <c r="H17" s="96"/>
      <c r="I17" s="96"/>
      <c r="J17" s="116"/>
      <c r="K17" s="117"/>
      <c r="L17" s="130">
        <v>0.3</v>
      </c>
      <c r="M17" s="82">
        <f>(2.1+K17+J17)*30%</f>
        <v>0.63</v>
      </c>
      <c r="N17" s="68"/>
      <c r="O17" s="68">
        <f>H17+K17+J17+L17+M17</f>
        <v>0.92999999999999994</v>
      </c>
      <c r="P17" s="130"/>
      <c r="Q17" s="131">
        <f>(O17*1490000)+P17</f>
        <v>1385700</v>
      </c>
      <c r="R17" s="132">
        <f t="shared" si="6"/>
        <v>0</v>
      </c>
      <c r="S17" s="132">
        <f t="shared" si="7"/>
        <v>0</v>
      </c>
      <c r="T17" s="132">
        <f t="shared" si="8"/>
        <v>0</v>
      </c>
      <c r="U17" s="131">
        <f t="shared" si="9"/>
        <v>0</v>
      </c>
      <c r="V17" s="131">
        <f t="shared" si="10"/>
        <v>1385700</v>
      </c>
      <c r="W17" s="167" t="s">
        <v>146</v>
      </c>
      <c r="X17" s="67"/>
      <c r="Y17" s="41"/>
    </row>
    <row r="18" spans="1:25" s="21" customFormat="1" ht="18.95" customHeight="1" x14ac:dyDescent="0.3">
      <c r="A18" s="133" t="s">
        <v>85</v>
      </c>
      <c r="B18" s="126" t="s">
        <v>114</v>
      </c>
      <c r="C18" s="12"/>
      <c r="D18" s="12"/>
      <c r="E18" s="18"/>
      <c r="F18" s="18"/>
      <c r="G18" s="17"/>
      <c r="H18" s="124"/>
      <c r="I18" s="124"/>
      <c r="J18" s="124"/>
      <c r="K18" s="122"/>
      <c r="L18" s="13"/>
      <c r="M18" s="81"/>
      <c r="N18" s="54"/>
      <c r="O18" s="54"/>
      <c r="P18" s="13"/>
      <c r="Q18" s="103"/>
      <c r="R18" s="66"/>
      <c r="S18" s="66"/>
      <c r="T18" s="50"/>
      <c r="U18" s="118"/>
      <c r="V18" s="118"/>
      <c r="W18" s="12"/>
      <c r="X18" s="19"/>
      <c r="Y18" s="20"/>
    </row>
    <row r="19" spans="1:25" ht="18.95" customHeight="1" x14ac:dyDescent="0.3">
      <c r="A19" s="12">
        <v>4</v>
      </c>
      <c r="B19" s="123" t="s">
        <v>53</v>
      </c>
      <c r="C19" s="12" t="s">
        <v>23</v>
      </c>
      <c r="D19" s="135" t="s">
        <v>92</v>
      </c>
      <c r="E19" s="22" t="s">
        <v>52</v>
      </c>
      <c r="F19" s="33" t="s">
        <v>147</v>
      </c>
      <c r="G19" s="17" t="s">
        <v>102</v>
      </c>
      <c r="H19" s="101">
        <v>3</v>
      </c>
      <c r="I19" s="101"/>
      <c r="J19" s="124"/>
      <c r="K19" s="89"/>
      <c r="L19" s="13"/>
      <c r="M19" s="81">
        <f t="shared" ref="M19:M26" si="11">(H19+K19+J19)*30%</f>
        <v>0.89999999999999991</v>
      </c>
      <c r="N19" s="54"/>
      <c r="O19" s="54">
        <f>H19+K19+J19+L19+M19</f>
        <v>3.9</v>
      </c>
      <c r="P19" s="13"/>
      <c r="Q19" s="118">
        <f t="shared" si="4"/>
        <v>5811000</v>
      </c>
      <c r="R19" s="50">
        <f t="shared" ref="R19:R44" si="12">(H19+K19+J19)*1490000*8%</f>
        <v>357600</v>
      </c>
      <c r="S19" s="50">
        <f t="shared" ref="S19:S44" si="13">(H19+K19+J19)*1490000*1.5%</f>
        <v>67050</v>
      </c>
      <c r="T19" s="50">
        <f t="shared" ref="T19:T44" si="14">(H19+K19+J19)*1490000*1%</f>
        <v>44700</v>
      </c>
      <c r="U19" s="118">
        <f t="shared" ref="U19:U26" si="15">(R19+S19+T19)</f>
        <v>469350</v>
      </c>
      <c r="V19" s="118">
        <f t="shared" ref="V19:V26" si="16">Q19-U19</f>
        <v>5341650</v>
      </c>
      <c r="W19" s="12"/>
      <c r="X19" s="19"/>
      <c r="Y19" s="20"/>
    </row>
    <row r="20" spans="1:25" ht="18.95" customHeight="1" x14ac:dyDescent="0.3">
      <c r="A20" s="12">
        <v>7</v>
      </c>
      <c r="B20" s="89" t="s">
        <v>103</v>
      </c>
      <c r="C20" s="135" t="s">
        <v>23</v>
      </c>
      <c r="D20" s="135" t="s">
        <v>92</v>
      </c>
      <c r="E20" s="22" t="s">
        <v>54</v>
      </c>
      <c r="F20" s="33" t="s">
        <v>141</v>
      </c>
      <c r="G20" s="17" t="s">
        <v>102</v>
      </c>
      <c r="H20" s="61">
        <v>2.67</v>
      </c>
      <c r="I20" s="61"/>
      <c r="J20" s="24"/>
      <c r="K20" s="13"/>
      <c r="L20" s="13"/>
      <c r="M20" s="81">
        <f t="shared" si="11"/>
        <v>0.80099999999999993</v>
      </c>
      <c r="N20" s="63"/>
      <c r="O20" s="54">
        <f>H20+K20+J20+L20+M20+N20</f>
        <v>3.4710000000000001</v>
      </c>
      <c r="P20" s="13"/>
      <c r="Q20" s="118">
        <f t="shared" si="4"/>
        <v>5171790</v>
      </c>
      <c r="R20" s="50">
        <f t="shared" si="12"/>
        <v>318264</v>
      </c>
      <c r="S20" s="50">
        <f t="shared" si="13"/>
        <v>59674.5</v>
      </c>
      <c r="T20" s="50">
        <f t="shared" si="14"/>
        <v>39783</v>
      </c>
      <c r="U20" s="118">
        <f t="shared" si="15"/>
        <v>417721.5</v>
      </c>
      <c r="V20" s="118">
        <f t="shared" si="16"/>
        <v>4754068.5</v>
      </c>
      <c r="W20" s="12"/>
      <c r="X20" s="19"/>
      <c r="Y20" s="20"/>
    </row>
    <row r="21" spans="1:25" ht="18.95" customHeight="1" x14ac:dyDescent="0.3">
      <c r="A21" s="12">
        <v>8</v>
      </c>
      <c r="B21" s="123" t="s">
        <v>64</v>
      </c>
      <c r="C21" s="12" t="s">
        <v>23</v>
      </c>
      <c r="D21" s="135" t="s">
        <v>92</v>
      </c>
      <c r="E21" s="22" t="s">
        <v>54</v>
      </c>
      <c r="F21" s="33" t="s">
        <v>151</v>
      </c>
      <c r="G21" s="17" t="s">
        <v>73</v>
      </c>
      <c r="H21" s="108">
        <v>2.41</v>
      </c>
      <c r="I21" s="108"/>
      <c r="J21" s="108"/>
      <c r="K21" s="89"/>
      <c r="L21" s="13"/>
      <c r="M21" s="81">
        <f t="shared" si="11"/>
        <v>0.72299999999999998</v>
      </c>
      <c r="N21" s="57"/>
      <c r="O21" s="54">
        <f>H21+K21+J21+L21+M21</f>
        <v>3.133</v>
      </c>
      <c r="P21" s="13"/>
      <c r="Q21" s="118">
        <f t="shared" si="4"/>
        <v>4668170</v>
      </c>
      <c r="R21" s="50">
        <f t="shared" si="12"/>
        <v>287272</v>
      </c>
      <c r="S21" s="50">
        <f t="shared" si="13"/>
        <v>53863.5</v>
      </c>
      <c r="T21" s="50">
        <f t="shared" si="14"/>
        <v>35909</v>
      </c>
      <c r="U21" s="118">
        <f t="shared" si="15"/>
        <v>377044.5</v>
      </c>
      <c r="V21" s="118">
        <f t="shared" si="16"/>
        <v>4291125.5</v>
      </c>
      <c r="W21" s="12"/>
      <c r="X21" s="19"/>
      <c r="Y21" s="20"/>
    </row>
    <row r="22" spans="1:25" s="21" customFormat="1" ht="18.95" customHeight="1" x14ac:dyDescent="0.3">
      <c r="A22" s="125" t="s">
        <v>84</v>
      </c>
      <c r="B22" s="126" t="s">
        <v>125</v>
      </c>
      <c r="C22" s="12"/>
      <c r="D22" s="12"/>
      <c r="E22" s="18"/>
      <c r="F22" s="18"/>
      <c r="G22" s="17"/>
      <c r="H22" s="124"/>
      <c r="I22" s="124"/>
      <c r="J22" s="124"/>
      <c r="K22" s="122"/>
      <c r="L22" s="13"/>
      <c r="M22" s="81"/>
      <c r="N22" s="54"/>
      <c r="O22" s="54"/>
      <c r="P22" s="13"/>
      <c r="Q22" s="118"/>
      <c r="R22" s="50"/>
      <c r="S22" s="50"/>
      <c r="T22" s="50"/>
      <c r="U22" s="118"/>
      <c r="V22" s="118"/>
      <c r="W22" s="12"/>
      <c r="X22" s="19"/>
      <c r="Y22" s="20"/>
    </row>
    <row r="23" spans="1:25" ht="18.95" customHeight="1" x14ac:dyDescent="0.3">
      <c r="A23" s="12">
        <v>3</v>
      </c>
      <c r="B23" s="123" t="s">
        <v>71</v>
      </c>
      <c r="C23" s="12" t="s">
        <v>23</v>
      </c>
      <c r="D23" s="52" t="s">
        <v>91</v>
      </c>
      <c r="E23" s="23" t="s">
        <v>72</v>
      </c>
      <c r="F23" s="59" t="s">
        <v>154</v>
      </c>
      <c r="G23" s="17" t="s">
        <v>102</v>
      </c>
      <c r="H23" s="108">
        <v>4.32</v>
      </c>
      <c r="I23" s="108"/>
      <c r="J23" s="124"/>
      <c r="K23" s="89"/>
      <c r="L23" s="13"/>
      <c r="M23" s="81">
        <f>(H23+K23+J23)*30%</f>
        <v>1.296</v>
      </c>
      <c r="N23" s="54"/>
      <c r="O23" s="54">
        <f>H23+K23+J23+L23+M23</f>
        <v>5.6160000000000005</v>
      </c>
      <c r="P23" s="13"/>
      <c r="Q23" s="118">
        <f t="shared" si="4"/>
        <v>8367840.0000000009</v>
      </c>
      <c r="R23" s="50">
        <f t="shared" si="12"/>
        <v>514944</v>
      </c>
      <c r="S23" s="50">
        <f t="shared" si="13"/>
        <v>96552</v>
      </c>
      <c r="T23" s="50">
        <f t="shared" si="14"/>
        <v>64368</v>
      </c>
      <c r="U23" s="118">
        <f>(R23+S23+T23)</f>
        <v>675864</v>
      </c>
      <c r="V23" s="118">
        <f>Q23-U23</f>
        <v>7691976.0000000009</v>
      </c>
      <c r="W23" s="12"/>
      <c r="X23" s="19"/>
      <c r="Y23" s="20"/>
    </row>
    <row r="24" spans="1:25" ht="18.95" customHeight="1" x14ac:dyDescent="0.3">
      <c r="A24" s="12">
        <v>4</v>
      </c>
      <c r="B24" s="89" t="s">
        <v>37</v>
      </c>
      <c r="C24" s="12" t="s">
        <v>23</v>
      </c>
      <c r="D24" s="52" t="s">
        <v>91</v>
      </c>
      <c r="E24" s="18" t="s">
        <v>38</v>
      </c>
      <c r="F24" s="59" t="s">
        <v>150</v>
      </c>
      <c r="G24" s="17" t="s">
        <v>73</v>
      </c>
      <c r="H24" s="108">
        <v>3.65</v>
      </c>
      <c r="I24" s="108"/>
      <c r="J24" s="124"/>
      <c r="K24" s="89"/>
      <c r="L24" s="13"/>
      <c r="M24" s="81">
        <f>(H24+K24+J24)*30%</f>
        <v>1.095</v>
      </c>
      <c r="N24" s="54"/>
      <c r="O24" s="54">
        <f>H24+K24+J24+L24+M24</f>
        <v>4.7450000000000001</v>
      </c>
      <c r="P24" s="13"/>
      <c r="Q24" s="118">
        <f t="shared" si="4"/>
        <v>7070050</v>
      </c>
      <c r="R24" s="50">
        <f t="shared" si="12"/>
        <v>435080</v>
      </c>
      <c r="S24" s="50">
        <f t="shared" si="13"/>
        <v>81577.5</v>
      </c>
      <c r="T24" s="50">
        <f t="shared" si="14"/>
        <v>54385</v>
      </c>
      <c r="U24" s="118">
        <f>(R24+S24+T24)</f>
        <v>571042.5</v>
      </c>
      <c r="V24" s="118">
        <f>Q24-U24</f>
        <v>6499007.5</v>
      </c>
      <c r="W24" s="12"/>
      <c r="X24" s="19"/>
      <c r="Y24" s="20"/>
    </row>
    <row r="25" spans="1:25" ht="18.95" customHeight="1" x14ac:dyDescent="0.3">
      <c r="A25" s="12">
        <v>6</v>
      </c>
      <c r="B25" s="89" t="s">
        <v>42</v>
      </c>
      <c r="C25" s="12" t="s">
        <v>23</v>
      </c>
      <c r="D25" s="135" t="s">
        <v>92</v>
      </c>
      <c r="E25" s="22" t="s">
        <v>41</v>
      </c>
      <c r="F25" s="59" t="s">
        <v>147</v>
      </c>
      <c r="G25" s="17" t="s">
        <v>102</v>
      </c>
      <c r="H25" s="108">
        <v>3.33</v>
      </c>
      <c r="I25" s="108"/>
      <c r="J25" s="124"/>
      <c r="K25" s="89"/>
      <c r="L25" s="13"/>
      <c r="M25" s="81">
        <f t="shared" si="11"/>
        <v>0.999</v>
      </c>
      <c r="N25" s="54"/>
      <c r="O25" s="54">
        <f t="shared" ref="O25" si="17">H25+K25+J25+L25+M25</f>
        <v>4.3289999999999997</v>
      </c>
      <c r="P25" s="13"/>
      <c r="Q25" s="118">
        <f t="shared" si="4"/>
        <v>6450210</v>
      </c>
      <c r="R25" s="50">
        <f t="shared" si="12"/>
        <v>396936</v>
      </c>
      <c r="S25" s="50">
        <f t="shared" si="13"/>
        <v>74425.5</v>
      </c>
      <c r="T25" s="50">
        <f t="shared" si="14"/>
        <v>49617</v>
      </c>
      <c r="U25" s="118">
        <f t="shared" si="15"/>
        <v>520978.5</v>
      </c>
      <c r="V25" s="118">
        <f t="shared" si="16"/>
        <v>5929231.5</v>
      </c>
      <c r="W25" s="12"/>
      <c r="X25" s="19"/>
      <c r="Y25" s="20"/>
    </row>
    <row r="26" spans="1:25" ht="18.95" customHeight="1" x14ac:dyDescent="0.3">
      <c r="A26" s="12">
        <v>7</v>
      </c>
      <c r="B26" s="123" t="s">
        <v>63</v>
      </c>
      <c r="C26" s="12" t="s">
        <v>23</v>
      </c>
      <c r="D26" s="135" t="s">
        <v>92</v>
      </c>
      <c r="E26" s="22" t="s">
        <v>54</v>
      </c>
      <c r="F26" s="33" t="s">
        <v>151</v>
      </c>
      <c r="G26" s="17" t="s">
        <v>73</v>
      </c>
      <c r="H26" s="108">
        <v>2.41</v>
      </c>
      <c r="I26" s="108"/>
      <c r="J26" s="108"/>
      <c r="K26" s="89"/>
      <c r="L26" s="13"/>
      <c r="M26" s="81">
        <f t="shared" si="11"/>
        <v>0.72299999999999998</v>
      </c>
      <c r="N26" s="57"/>
      <c r="O26" s="54">
        <f>H26+K26+J26+L26+M26</f>
        <v>3.133</v>
      </c>
      <c r="P26" s="13"/>
      <c r="Q26" s="118">
        <f t="shared" si="4"/>
        <v>4668170</v>
      </c>
      <c r="R26" s="50">
        <f t="shared" si="12"/>
        <v>287272</v>
      </c>
      <c r="S26" s="50">
        <f t="shared" si="13"/>
        <v>53863.5</v>
      </c>
      <c r="T26" s="50">
        <f t="shared" si="14"/>
        <v>35909</v>
      </c>
      <c r="U26" s="118">
        <f t="shared" si="15"/>
        <v>377044.5</v>
      </c>
      <c r="V26" s="118">
        <f t="shared" si="16"/>
        <v>4291125.5</v>
      </c>
      <c r="W26" s="12"/>
      <c r="X26" s="19"/>
      <c r="Y26" s="20"/>
    </row>
    <row r="27" spans="1:25" ht="18.95" customHeight="1" x14ac:dyDescent="0.3">
      <c r="A27" s="125" t="s">
        <v>86</v>
      </c>
      <c r="B27" s="126" t="s">
        <v>123</v>
      </c>
      <c r="C27" s="12"/>
      <c r="D27" s="135"/>
      <c r="E27" s="91"/>
      <c r="F27" s="138"/>
      <c r="G27" s="139"/>
      <c r="H27" s="94"/>
      <c r="I27" s="94"/>
      <c r="J27" s="94"/>
      <c r="K27" s="134"/>
      <c r="L27" s="13"/>
      <c r="M27" s="81"/>
      <c r="N27" s="57"/>
      <c r="O27" s="54"/>
      <c r="P27" s="13"/>
      <c r="Q27" s="118"/>
      <c r="R27" s="50"/>
      <c r="S27" s="50"/>
      <c r="T27" s="50"/>
      <c r="U27" s="118"/>
      <c r="V27" s="118"/>
      <c r="W27" s="12"/>
      <c r="X27" s="19"/>
      <c r="Y27" s="20"/>
    </row>
    <row r="28" spans="1:25" s="21" customFormat="1" ht="18.95" customHeight="1" x14ac:dyDescent="0.3">
      <c r="A28" s="12">
        <v>1</v>
      </c>
      <c r="B28" s="89" t="s">
        <v>25</v>
      </c>
      <c r="C28" s="12" t="s">
        <v>93</v>
      </c>
      <c r="D28" s="52" t="s">
        <v>91</v>
      </c>
      <c r="E28" s="18" t="s">
        <v>24</v>
      </c>
      <c r="F28" s="59" t="s">
        <v>155</v>
      </c>
      <c r="G28" s="17" t="s">
        <v>102</v>
      </c>
      <c r="H28" s="108">
        <v>4.9800000000000004</v>
      </c>
      <c r="I28" s="108"/>
      <c r="J28" s="124"/>
      <c r="K28" s="140">
        <v>0.2</v>
      </c>
      <c r="L28" s="13"/>
      <c r="M28" s="81">
        <f t="shared" ref="M28:M36" si="18">(H28+K28+J28)*30%</f>
        <v>1.554</v>
      </c>
      <c r="N28" s="54"/>
      <c r="O28" s="54">
        <f>H28+K28+J28+M28+L28</f>
        <v>6.7340000000000009</v>
      </c>
      <c r="P28" s="13"/>
      <c r="Q28" s="118">
        <f t="shared" si="4"/>
        <v>10033660.000000002</v>
      </c>
      <c r="R28" s="50">
        <f t="shared" si="12"/>
        <v>617456.00000000012</v>
      </c>
      <c r="S28" s="50">
        <f t="shared" si="13"/>
        <v>115773.00000000001</v>
      </c>
      <c r="T28" s="50">
        <f t="shared" si="14"/>
        <v>77182.000000000015</v>
      </c>
      <c r="U28" s="118">
        <f t="shared" ref="U28:U36" si="19">(R28+S28+T28)</f>
        <v>810411.00000000012</v>
      </c>
      <c r="V28" s="118">
        <f t="shared" ref="V28:V36" si="20">Q28-U28</f>
        <v>9223249.0000000019</v>
      </c>
      <c r="W28" s="12"/>
      <c r="X28" s="19"/>
      <c r="Y28" s="20"/>
    </row>
    <row r="29" spans="1:25" ht="18.95" customHeight="1" x14ac:dyDescent="0.3">
      <c r="A29" s="12">
        <v>4</v>
      </c>
      <c r="B29" s="89" t="s">
        <v>29</v>
      </c>
      <c r="C29" s="12" t="s">
        <v>23</v>
      </c>
      <c r="D29" s="52" t="s">
        <v>91</v>
      </c>
      <c r="E29" s="18" t="s">
        <v>24</v>
      </c>
      <c r="F29" s="59" t="s">
        <v>155</v>
      </c>
      <c r="G29" s="17" t="s">
        <v>73</v>
      </c>
      <c r="H29" s="108">
        <v>4.8899999999999997</v>
      </c>
      <c r="I29" s="108"/>
      <c r="J29" s="124"/>
      <c r="K29" s="89"/>
      <c r="L29" s="13"/>
      <c r="M29" s="81">
        <f t="shared" si="18"/>
        <v>1.4669999999999999</v>
      </c>
      <c r="N29" s="54"/>
      <c r="O29" s="54">
        <f t="shared" ref="O29:O36" si="21">H29+K29+J29+L29+M29</f>
        <v>6.3569999999999993</v>
      </c>
      <c r="P29" s="13"/>
      <c r="Q29" s="118">
        <f t="shared" si="4"/>
        <v>9471929.9999999981</v>
      </c>
      <c r="R29" s="50">
        <f t="shared" si="12"/>
        <v>582887.99999999988</v>
      </c>
      <c r="S29" s="50">
        <f t="shared" si="13"/>
        <v>109291.49999999999</v>
      </c>
      <c r="T29" s="50">
        <f t="shared" si="14"/>
        <v>72860.999999999985</v>
      </c>
      <c r="U29" s="118">
        <f t="shared" si="19"/>
        <v>765040.49999999988</v>
      </c>
      <c r="V29" s="118">
        <f t="shared" si="20"/>
        <v>8706889.4999999981</v>
      </c>
      <c r="W29" s="12"/>
      <c r="X29" s="19"/>
      <c r="Y29" s="20"/>
    </row>
    <row r="30" spans="1:25" ht="18.95" customHeight="1" x14ac:dyDescent="0.3">
      <c r="A30" s="12">
        <v>8</v>
      </c>
      <c r="B30" s="123" t="s">
        <v>43</v>
      </c>
      <c r="C30" s="12" t="s">
        <v>23</v>
      </c>
      <c r="D30" s="135" t="s">
        <v>92</v>
      </c>
      <c r="E30" s="23" t="s">
        <v>41</v>
      </c>
      <c r="F30" s="33" t="s">
        <v>147</v>
      </c>
      <c r="G30" s="17" t="s">
        <v>102</v>
      </c>
      <c r="H30" s="108">
        <v>3.33</v>
      </c>
      <c r="I30" s="108"/>
      <c r="J30" s="124"/>
      <c r="K30" s="89"/>
      <c r="L30" s="13"/>
      <c r="M30" s="81">
        <f t="shared" si="18"/>
        <v>0.999</v>
      </c>
      <c r="N30" s="54"/>
      <c r="O30" s="54">
        <f t="shared" si="21"/>
        <v>4.3289999999999997</v>
      </c>
      <c r="P30" s="13"/>
      <c r="Q30" s="118">
        <f t="shared" si="4"/>
        <v>6450210</v>
      </c>
      <c r="R30" s="50">
        <f t="shared" si="12"/>
        <v>396936</v>
      </c>
      <c r="S30" s="50">
        <f t="shared" si="13"/>
        <v>74425.5</v>
      </c>
      <c r="T30" s="50">
        <f t="shared" si="14"/>
        <v>49617</v>
      </c>
      <c r="U30" s="118">
        <f t="shared" si="19"/>
        <v>520978.5</v>
      </c>
      <c r="V30" s="118">
        <f t="shared" si="20"/>
        <v>5929231.5</v>
      </c>
      <c r="W30" s="12"/>
      <c r="X30" s="19"/>
      <c r="Y30" s="20"/>
    </row>
    <row r="31" spans="1:25" ht="18.95" customHeight="1" x14ac:dyDescent="0.3">
      <c r="A31" s="12">
        <v>10</v>
      </c>
      <c r="B31" s="123" t="s">
        <v>49</v>
      </c>
      <c r="C31" s="12" t="s">
        <v>23</v>
      </c>
      <c r="D31" s="135" t="s">
        <v>92</v>
      </c>
      <c r="E31" s="22" t="s">
        <v>50</v>
      </c>
      <c r="F31" s="33" t="s">
        <v>149</v>
      </c>
      <c r="G31" s="17" t="s">
        <v>102</v>
      </c>
      <c r="H31" s="136">
        <v>3</v>
      </c>
      <c r="I31" s="136"/>
      <c r="J31" s="124"/>
      <c r="K31" s="89"/>
      <c r="L31" s="13"/>
      <c r="M31" s="81">
        <f>(H31+K31+J31)*30%</f>
        <v>0.89999999999999991</v>
      </c>
      <c r="N31" s="54"/>
      <c r="O31" s="54">
        <f>H31+K31+J31+L31+M31</f>
        <v>3.9</v>
      </c>
      <c r="P31" s="13"/>
      <c r="Q31" s="118">
        <f t="shared" si="4"/>
        <v>5811000</v>
      </c>
      <c r="R31" s="50">
        <f t="shared" si="12"/>
        <v>357600</v>
      </c>
      <c r="S31" s="50">
        <f t="shared" si="13"/>
        <v>67050</v>
      </c>
      <c r="T31" s="50">
        <f t="shared" si="14"/>
        <v>44700</v>
      </c>
      <c r="U31" s="118">
        <f>(R31+S31+T31)</f>
        <v>469350</v>
      </c>
      <c r="V31" s="118">
        <f>Q31-U31</f>
        <v>5341650</v>
      </c>
      <c r="W31" s="12"/>
      <c r="X31" s="19"/>
      <c r="Y31" s="20"/>
    </row>
    <row r="32" spans="1:25" ht="18.95" customHeight="1" x14ac:dyDescent="0.3">
      <c r="A32" s="12">
        <v>15</v>
      </c>
      <c r="B32" s="123" t="s">
        <v>48</v>
      </c>
      <c r="C32" s="12" t="s">
        <v>23</v>
      </c>
      <c r="D32" s="135" t="s">
        <v>92</v>
      </c>
      <c r="E32" s="22" t="s">
        <v>54</v>
      </c>
      <c r="F32" s="33" t="s">
        <v>151</v>
      </c>
      <c r="G32" s="17" t="s">
        <v>102</v>
      </c>
      <c r="H32" s="108">
        <v>2.67</v>
      </c>
      <c r="I32" s="108"/>
      <c r="J32" s="124"/>
      <c r="K32" s="89"/>
      <c r="L32" s="13"/>
      <c r="M32" s="81">
        <f>(2.67)*30%</f>
        <v>0.80099999999999993</v>
      </c>
      <c r="N32" s="54"/>
      <c r="O32" s="54">
        <f t="shared" si="21"/>
        <v>3.4710000000000001</v>
      </c>
      <c r="P32" s="13"/>
      <c r="Q32" s="118">
        <f t="shared" si="4"/>
        <v>5171790</v>
      </c>
      <c r="R32" s="50">
        <f t="shared" si="12"/>
        <v>318264</v>
      </c>
      <c r="S32" s="50">
        <f t="shared" si="13"/>
        <v>59674.5</v>
      </c>
      <c r="T32" s="50">
        <f t="shared" si="14"/>
        <v>39783</v>
      </c>
      <c r="U32" s="118">
        <f t="shared" si="19"/>
        <v>417721.5</v>
      </c>
      <c r="V32" s="118">
        <f t="shared" si="20"/>
        <v>4754068.5</v>
      </c>
      <c r="W32" s="12"/>
      <c r="X32" s="19"/>
      <c r="Y32" s="20"/>
    </row>
    <row r="33" spans="1:25" s="42" customFormat="1" ht="18.95" customHeight="1" x14ac:dyDescent="0.3">
      <c r="A33" s="167">
        <v>16</v>
      </c>
      <c r="B33" s="129" t="s">
        <v>55</v>
      </c>
      <c r="C33" s="167" t="s">
        <v>23</v>
      </c>
      <c r="D33" s="125" t="s">
        <v>92</v>
      </c>
      <c r="E33" s="69" t="s">
        <v>54</v>
      </c>
      <c r="F33" s="70" t="s">
        <v>141</v>
      </c>
      <c r="G33" s="142" t="s">
        <v>102</v>
      </c>
      <c r="H33" s="143"/>
      <c r="I33" s="143"/>
      <c r="J33" s="144"/>
      <c r="K33" s="141"/>
      <c r="L33" s="130"/>
      <c r="M33" s="82">
        <f>(2.67+K33+J33)*30%</f>
        <v>0.80099999999999993</v>
      </c>
      <c r="N33" s="68"/>
      <c r="O33" s="68">
        <f t="shared" si="21"/>
        <v>0.80099999999999993</v>
      </c>
      <c r="P33" s="130"/>
      <c r="Q33" s="131">
        <f t="shared" si="4"/>
        <v>1193490</v>
      </c>
      <c r="R33" s="132">
        <f t="shared" si="12"/>
        <v>0</v>
      </c>
      <c r="S33" s="132">
        <f t="shared" si="13"/>
        <v>0</v>
      </c>
      <c r="T33" s="132">
        <f t="shared" si="14"/>
        <v>0</v>
      </c>
      <c r="U33" s="131">
        <f t="shared" si="19"/>
        <v>0</v>
      </c>
      <c r="V33" s="131">
        <f t="shared" si="20"/>
        <v>1193490</v>
      </c>
      <c r="W33" s="167" t="s">
        <v>146</v>
      </c>
      <c r="X33" s="67"/>
      <c r="Y33" s="41"/>
    </row>
    <row r="34" spans="1:25" ht="18.95" customHeight="1" x14ac:dyDescent="0.3">
      <c r="A34" s="12">
        <v>17</v>
      </c>
      <c r="B34" s="123" t="s">
        <v>57</v>
      </c>
      <c r="C34" s="12" t="s">
        <v>23</v>
      </c>
      <c r="D34" s="135" t="s">
        <v>92</v>
      </c>
      <c r="E34" s="22" t="s">
        <v>54</v>
      </c>
      <c r="F34" s="33" t="s">
        <v>151</v>
      </c>
      <c r="G34" s="17" t="s">
        <v>102</v>
      </c>
      <c r="H34" s="108">
        <v>2.67</v>
      </c>
      <c r="I34" s="108"/>
      <c r="J34" s="124"/>
      <c r="K34" s="89"/>
      <c r="L34" s="13"/>
      <c r="M34" s="81">
        <f t="shared" si="18"/>
        <v>0.80099999999999993</v>
      </c>
      <c r="N34" s="54"/>
      <c r="O34" s="54">
        <f t="shared" si="21"/>
        <v>3.4710000000000001</v>
      </c>
      <c r="P34" s="13"/>
      <c r="Q34" s="118">
        <f t="shared" si="4"/>
        <v>5171790</v>
      </c>
      <c r="R34" s="50">
        <f t="shared" si="12"/>
        <v>318264</v>
      </c>
      <c r="S34" s="50">
        <f t="shared" si="13"/>
        <v>59674.5</v>
      </c>
      <c r="T34" s="50">
        <f t="shared" si="14"/>
        <v>39783</v>
      </c>
      <c r="U34" s="118">
        <f t="shared" si="19"/>
        <v>417721.5</v>
      </c>
      <c r="V34" s="118">
        <f t="shared" si="20"/>
        <v>4754068.5</v>
      </c>
      <c r="W34" s="12"/>
      <c r="X34" s="19"/>
      <c r="Y34" s="20"/>
    </row>
    <row r="35" spans="1:25" ht="18.95" customHeight="1" x14ac:dyDescent="0.3">
      <c r="A35" s="12">
        <v>18</v>
      </c>
      <c r="B35" s="98" t="s">
        <v>65</v>
      </c>
      <c r="C35" s="12" t="s">
        <v>23</v>
      </c>
      <c r="D35" s="135" t="s">
        <v>92</v>
      </c>
      <c r="E35" s="23" t="s">
        <v>58</v>
      </c>
      <c r="F35" s="33" t="s">
        <v>147</v>
      </c>
      <c r="G35" s="17" t="s">
        <v>73</v>
      </c>
      <c r="H35" s="108">
        <v>2.41</v>
      </c>
      <c r="I35" s="108"/>
      <c r="J35" s="108"/>
      <c r="K35" s="134"/>
      <c r="L35" s="13"/>
      <c r="M35" s="81">
        <f t="shared" si="18"/>
        <v>0.72299999999999998</v>
      </c>
      <c r="N35" s="57"/>
      <c r="O35" s="54">
        <f t="shared" si="21"/>
        <v>3.133</v>
      </c>
      <c r="P35" s="13"/>
      <c r="Q35" s="118">
        <f t="shared" si="4"/>
        <v>4668170</v>
      </c>
      <c r="R35" s="50">
        <f t="shared" si="12"/>
        <v>287272</v>
      </c>
      <c r="S35" s="50">
        <f t="shared" si="13"/>
        <v>53863.5</v>
      </c>
      <c r="T35" s="50">
        <f t="shared" si="14"/>
        <v>35909</v>
      </c>
      <c r="U35" s="118">
        <f t="shared" si="19"/>
        <v>377044.5</v>
      </c>
      <c r="V35" s="118">
        <f t="shared" si="20"/>
        <v>4291125.5</v>
      </c>
      <c r="W35" s="12"/>
      <c r="X35" s="19"/>
      <c r="Y35" s="20"/>
    </row>
    <row r="36" spans="1:25" ht="18.95" customHeight="1" x14ac:dyDescent="0.3">
      <c r="A36" s="12">
        <v>21</v>
      </c>
      <c r="B36" s="123" t="s">
        <v>131</v>
      </c>
      <c r="C36" s="12" t="s">
        <v>23</v>
      </c>
      <c r="D36" s="135" t="s">
        <v>92</v>
      </c>
      <c r="E36" s="90" t="s">
        <v>108</v>
      </c>
      <c r="F36" s="92" t="s">
        <v>143</v>
      </c>
      <c r="G36" s="146" t="s">
        <v>73</v>
      </c>
      <c r="H36" s="94">
        <v>2.1</v>
      </c>
      <c r="I36" s="94"/>
      <c r="J36" s="94"/>
      <c r="K36" s="134"/>
      <c r="L36" s="13"/>
      <c r="M36" s="81">
        <f t="shared" si="18"/>
        <v>0.63</v>
      </c>
      <c r="N36" s="57"/>
      <c r="O36" s="54">
        <f t="shared" si="21"/>
        <v>2.73</v>
      </c>
      <c r="P36" s="13"/>
      <c r="Q36" s="118">
        <f t="shared" si="4"/>
        <v>4067700</v>
      </c>
      <c r="R36" s="50">
        <f t="shared" si="12"/>
        <v>250320</v>
      </c>
      <c r="S36" s="50">
        <f t="shared" si="13"/>
        <v>46935</v>
      </c>
      <c r="T36" s="50">
        <f t="shared" si="14"/>
        <v>31290</v>
      </c>
      <c r="U36" s="118">
        <f t="shared" si="19"/>
        <v>328545</v>
      </c>
      <c r="V36" s="118">
        <f t="shared" si="20"/>
        <v>3739155</v>
      </c>
      <c r="W36" s="12"/>
      <c r="X36" s="19"/>
      <c r="Y36" s="20"/>
    </row>
    <row r="37" spans="1:25" ht="18.95" customHeight="1" x14ac:dyDescent="0.3">
      <c r="A37" s="125" t="s">
        <v>87</v>
      </c>
      <c r="B37" s="104" t="s">
        <v>110</v>
      </c>
      <c r="C37" s="12"/>
      <c r="D37" s="12"/>
      <c r="E37" s="91"/>
      <c r="F37" s="91"/>
      <c r="G37" s="147"/>
      <c r="H37" s="94"/>
      <c r="I37" s="94"/>
      <c r="J37" s="94"/>
      <c r="K37" s="134"/>
      <c r="L37" s="13"/>
      <c r="M37" s="81"/>
      <c r="N37" s="57"/>
      <c r="O37" s="54"/>
      <c r="P37" s="13"/>
      <c r="Q37" s="118"/>
      <c r="R37" s="50"/>
      <c r="S37" s="50"/>
      <c r="T37" s="50"/>
      <c r="U37" s="118"/>
      <c r="V37" s="118"/>
      <c r="W37" s="12"/>
      <c r="X37" s="19"/>
      <c r="Y37" s="20"/>
    </row>
    <row r="38" spans="1:25" ht="18.95" customHeight="1" x14ac:dyDescent="0.3">
      <c r="A38" s="12">
        <v>5</v>
      </c>
      <c r="B38" s="123" t="s">
        <v>30</v>
      </c>
      <c r="C38" s="12" t="s">
        <v>23</v>
      </c>
      <c r="D38" s="52" t="s">
        <v>91</v>
      </c>
      <c r="E38" s="22" t="s">
        <v>104</v>
      </c>
      <c r="F38" s="33" t="s">
        <v>149</v>
      </c>
      <c r="G38" s="17" t="s">
        <v>102</v>
      </c>
      <c r="H38" s="108">
        <v>4.32</v>
      </c>
      <c r="I38" s="108"/>
      <c r="J38" s="124"/>
      <c r="K38" s="89"/>
      <c r="L38" s="13"/>
      <c r="M38" s="81">
        <f t="shared" ref="M38:M42" si="22">(H38+K38+J38)*30%</f>
        <v>1.296</v>
      </c>
      <c r="N38" s="54"/>
      <c r="O38" s="54">
        <f t="shared" ref="O38:O42" si="23">H38+K38+J38+L38+M38</f>
        <v>5.6160000000000005</v>
      </c>
      <c r="P38" s="13"/>
      <c r="Q38" s="118">
        <f t="shared" si="4"/>
        <v>8367840.0000000009</v>
      </c>
      <c r="R38" s="50">
        <f t="shared" si="12"/>
        <v>514944</v>
      </c>
      <c r="S38" s="50">
        <f t="shared" si="13"/>
        <v>96552</v>
      </c>
      <c r="T38" s="50">
        <f t="shared" si="14"/>
        <v>64368</v>
      </c>
      <c r="U38" s="118">
        <f t="shared" ref="U38:U42" si="24">(R38+S38+T38)</f>
        <v>675864</v>
      </c>
      <c r="V38" s="118">
        <f t="shared" ref="V38:V42" si="25">Q38-U38</f>
        <v>7691976.0000000009</v>
      </c>
      <c r="W38" s="12"/>
      <c r="X38" s="19"/>
      <c r="Y38" s="20"/>
    </row>
    <row r="39" spans="1:25" s="42" customFormat="1" ht="18.95" customHeight="1" x14ac:dyDescent="0.3">
      <c r="A39" s="167">
        <v>9</v>
      </c>
      <c r="B39" s="129" t="s">
        <v>142</v>
      </c>
      <c r="C39" s="167" t="s">
        <v>23</v>
      </c>
      <c r="D39" s="125" t="s">
        <v>92</v>
      </c>
      <c r="E39" s="69" t="s">
        <v>109</v>
      </c>
      <c r="F39" s="70" t="s">
        <v>152</v>
      </c>
      <c r="G39" s="142" t="s">
        <v>102</v>
      </c>
      <c r="H39" s="145">
        <v>3</v>
      </c>
      <c r="I39" s="145"/>
      <c r="J39" s="144"/>
      <c r="K39" s="141"/>
      <c r="L39" s="130"/>
      <c r="M39" s="82">
        <f t="shared" si="22"/>
        <v>0.89999999999999991</v>
      </c>
      <c r="N39" s="68"/>
      <c r="O39" s="68">
        <f t="shared" si="23"/>
        <v>3.9</v>
      </c>
      <c r="P39" s="130"/>
      <c r="Q39" s="131">
        <f t="shared" si="4"/>
        <v>5811000</v>
      </c>
      <c r="R39" s="132">
        <f t="shared" si="12"/>
        <v>357600</v>
      </c>
      <c r="S39" s="132">
        <f t="shared" si="13"/>
        <v>67050</v>
      </c>
      <c r="T39" s="132">
        <f t="shared" si="14"/>
        <v>44700</v>
      </c>
      <c r="U39" s="131">
        <f t="shared" si="24"/>
        <v>469350</v>
      </c>
      <c r="V39" s="131">
        <f t="shared" si="25"/>
        <v>5341650</v>
      </c>
      <c r="W39" s="167"/>
      <c r="X39" s="67"/>
      <c r="Y39" s="41"/>
    </row>
    <row r="40" spans="1:25" ht="18.95" customHeight="1" x14ac:dyDescent="0.3">
      <c r="A40" s="12">
        <v>11</v>
      </c>
      <c r="B40" s="123" t="s">
        <v>62</v>
      </c>
      <c r="C40" s="12" t="s">
        <v>23</v>
      </c>
      <c r="D40" s="135" t="s">
        <v>92</v>
      </c>
      <c r="E40" s="22" t="s">
        <v>54</v>
      </c>
      <c r="F40" s="33" t="s">
        <v>141</v>
      </c>
      <c r="G40" s="17" t="s">
        <v>73</v>
      </c>
      <c r="H40" s="108">
        <v>2.41</v>
      </c>
      <c r="I40" s="108"/>
      <c r="J40" s="108"/>
      <c r="K40" s="89"/>
      <c r="L40" s="13"/>
      <c r="M40" s="81">
        <f t="shared" si="22"/>
        <v>0.72299999999999998</v>
      </c>
      <c r="N40" s="57"/>
      <c r="O40" s="54">
        <f t="shared" si="23"/>
        <v>3.133</v>
      </c>
      <c r="P40" s="13"/>
      <c r="Q40" s="118">
        <f t="shared" si="4"/>
        <v>4668170</v>
      </c>
      <c r="R40" s="50">
        <f t="shared" si="12"/>
        <v>287272</v>
      </c>
      <c r="S40" s="50">
        <f t="shared" si="13"/>
        <v>53863.5</v>
      </c>
      <c r="T40" s="50">
        <f t="shared" si="14"/>
        <v>35909</v>
      </c>
      <c r="U40" s="118">
        <f t="shared" si="24"/>
        <v>377044.5</v>
      </c>
      <c r="V40" s="118">
        <f t="shared" si="25"/>
        <v>4291125.5</v>
      </c>
      <c r="W40" s="12"/>
      <c r="X40" s="19"/>
      <c r="Y40" s="20"/>
    </row>
    <row r="41" spans="1:25" s="42" customFormat="1" ht="18.95" customHeight="1" x14ac:dyDescent="0.3">
      <c r="A41" s="12">
        <v>16</v>
      </c>
      <c r="B41" s="129" t="s">
        <v>133</v>
      </c>
      <c r="C41" s="167" t="s">
        <v>23</v>
      </c>
      <c r="D41" s="125" t="s">
        <v>92</v>
      </c>
      <c r="E41" s="95" t="s">
        <v>108</v>
      </c>
      <c r="F41" s="113" t="s">
        <v>143</v>
      </c>
      <c r="G41" s="149" t="s">
        <v>73</v>
      </c>
      <c r="H41" s="114"/>
      <c r="I41" s="114"/>
      <c r="J41" s="148"/>
      <c r="K41" s="137"/>
      <c r="L41" s="130"/>
      <c r="M41" s="82">
        <f>(2.1)*30%</f>
        <v>0.63</v>
      </c>
      <c r="N41" s="115"/>
      <c r="O41" s="68">
        <f t="shared" si="23"/>
        <v>0.63</v>
      </c>
      <c r="P41" s="130"/>
      <c r="Q41" s="131">
        <f t="shared" ref="Q41:Q68" si="26">(O41*1490000)+P41</f>
        <v>938700</v>
      </c>
      <c r="R41" s="132">
        <f t="shared" si="12"/>
        <v>0</v>
      </c>
      <c r="S41" s="132">
        <f t="shared" si="13"/>
        <v>0</v>
      </c>
      <c r="T41" s="132">
        <f t="shared" si="14"/>
        <v>0</v>
      </c>
      <c r="U41" s="131">
        <f t="shared" si="24"/>
        <v>0</v>
      </c>
      <c r="V41" s="131">
        <f t="shared" si="25"/>
        <v>938700</v>
      </c>
      <c r="W41" s="167" t="s">
        <v>146</v>
      </c>
      <c r="X41" s="67"/>
      <c r="Y41" s="41"/>
    </row>
    <row r="42" spans="1:25" ht="18.95" customHeight="1" x14ac:dyDescent="0.3">
      <c r="A42" s="12">
        <v>17</v>
      </c>
      <c r="B42" s="123" t="s">
        <v>134</v>
      </c>
      <c r="C42" s="12" t="s">
        <v>23</v>
      </c>
      <c r="D42" s="135" t="s">
        <v>92</v>
      </c>
      <c r="E42" s="90" t="s">
        <v>108</v>
      </c>
      <c r="F42" s="92" t="s">
        <v>143</v>
      </c>
      <c r="G42" s="147" t="s">
        <v>73</v>
      </c>
      <c r="H42" s="105">
        <v>2.1</v>
      </c>
      <c r="I42" s="105"/>
      <c r="J42" s="93"/>
      <c r="K42" s="134"/>
      <c r="L42" s="13"/>
      <c r="M42" s="81">
        <f t="shared" si="22"/>
        <v>0.63</v>
      </c>
      <c r="N42" s="16"/>
      <c r="O42" s="54">
        <f t="shared" si="23"/>
        <v>2.73</v>
      </c>
      <c r="P42" s="13"/>
      <c r="Q42" s="118">
        <f t="shared" si="26"/>
        <v>4067700</v>
      </c>
      <c r="R42" s="50">
        <f t="shared" si="12"/>
        <v>250320</v>
      </c>
      <c r="S42" s="50">
        <f t="shared" si="13"/>
        <v>46935</v>
      </c>
      <c r="T42" s="50">
        <f t="shared" si="14"/>
        <v>31290</v>
      </c>
      <c r="U42" s="118">
        <f t="shared" si="24"/>
        <v>328545</v>
      </c>
      <c r="V42" s="118">
        <f t="shared" si="25"/>
        <v>3739155</v>
      </c>
      <c r="W42" s="12"/>
      <c r="X42" s="19"/>
      <c r="Y42" s="20"/>
    </row>
    <row r="43" spans="1:25" ht="18.95" customHeight="1" x14ac:dyDescent="0.3">
      <c r="A43" s="125" t="s">
        <v>88</v>
      </c>
      <c r="B43" s="104" t="s">
        <v>124</v>
      </c>
      <c r="C43" s="12"/>
      <c r="D43" s="12"/>
      <c r="E43" s="91"/>
      <c r="F43" s="91"/>
      <c r="G43" s="139"/>
      <c r="H43" s="94"/>
      <c r="I43" s="94"/>
      <c r="J43" s="94"/>
      <c r="K43" s="134"/>
      <c r="L43" s="13"/>
      <c r="M43" s="81"/>
      <c r="N43" s="57"/>
      <c r="O43" s="54"/>
      <c r="P43" s="13"/>
      <c r="Q43" s="118"/>
      <c r="R43" s="50"/>
      <c r="S43" s="50"/>
      <c r="T43" s="50"/>
      <c r="U43" s="118"/>
      <c r="V43" s="118"/>
      <c r="W43" s="12"/>
      <c r="X43" s="19"/>
      <c r="Y43" s="20"/>
    </row>
    <row r="44" spans="1:25" s="21" customFormat="1" ht="18.95" customHeight="1" x14ac:dyDescent="0.3">
      <c r="A44" s="12">
        <v>1</v>
      </c>
      <c r="B44" s="123" t="s">
        <v>46</v>
      </c>
      <c r="C44" s="12" t="s">
        <v>93</v>
      </c>
      <c r="D44" s="135" t="s">
        <v>92</v>
      </c>
      <c r="E44" s="22" t="s">
        <v>45</v>
      </c>
      <c r="F44" s="33" t="s">
        <v>139</v>
      </c>
      <c r="G44" s="17" t="s">
        <v>102</v>
      </c>
      <c r="H44" s="136">
        <v>3</v>
      </c>
      <c r="I44" s="136"/>
      <c r="J44" s="124"/>
      <c r="K44" s="89">
        <v>0.2</v>
      </c>
      <c r="L44" s="13"/>
      <c r="M44" s="81">
        <f>(H44+K44+J44)*30%</f>
        <v>0.96</v>
      </c>
      <c r="N44" s="54"/>
      <c r="O44" s="54">
        <f>H44+K44+J44+L44+M44</f>
        <v>4.16</v>
      </c>
      <c r="P44" s="13"/>
      <c r="Q44" s="118">
        <f t="shared" si="26"/>
        <v>6198400</v>
      </c>
      <c r="R44" s="50">
        <f t="shared" si="12"/>
        <v>381440</v>
      </c>
      <c r="S44" s="50">
        <f t="shared" si="13"/>
        <v>71520</v>
      </c>
      <c r="T44" s="50">
        <f t="shared" si="14"/>
        <v>47680</v>
      </c>
      <c r="U44" s="118">
        <f>(R44+S44+T44)</f>
        <v>500640</v>
      </c>
      <c r="V44" s="118">
        <f>Q44-U44</f>
        <v>5697760</v>
      </c>
      <c r="W44" s="12"/>
      <c r="X44" s="19"/>
      <c r="Y44" s="20"/>
    </row>
    <row r="45" spans="1:25" ht="18.95" customHeight="1" x14ac:dyDescent="0.3">
      <c r="A45" s="125" t="s">
        <v>89</v>
      </c>
      <c r="B45" s="104" t="s">
        <v>121</v>
      </c>
      <c r="C45" s="12"/>
      <c r="D45" s="12"/>
      <c r="E45" s="22"/>
      <c r="F45" s="22"/>
      <c r="G45" s="18"/>
      <c r="H45" s="136"/>
      <c r="I45" s="136"/>
      <c r="J45" s="108"/>
      <c r="K45" s="89"/>
      <c r="L45" s="13"/>
      <c r="M45" s="81"/>
      <c r="N45" s="57"/>
      <c r="O45" s="54"/>
      <c r="P45" s="13"/>
      <c r="Q45" s="118"/>
      <c r="R45" s="50"/>
      <c r="S45" s="50"/>
      <c r="T45" s="50"/>
      <c r="U45" s="118"/>
      <c r="V45" s="118"/>
      <c r="W45" s="12"/>
      <c r="X45" s="19"/>
      <c r="Y45" s="20"/>
    </row>
    <row r="46" spans="1:25" ht="18.95" customHeight="1" x14ac:dyDescent="0.3">
      <c r="A46" s="12">
        <v>5</v>
      </c>
      <c r="B46" s="123" t="s">
        <v>61</v>
      </c>
      <c r="C46" s="12" t="s">
        <v>160</v>
      </c>
      <c r="D46" s="135" t="s">
        <v>92</v>
      </c>
      <c r="E46" s="22" t="s">
        <v>54</v>
      </c>
      <c r="F46" s="33" t="s">
        <v>141</v>
      </c>
      <c r="G46" s="17" t="s">
        <v>73</v>
      </c>
      <c r="H46" s="108">
        <v>2.41</v>
      </c>
      <c r="I46" s="108"/>
      <c r="J46" s="108"/>
      <c r="K46" s="89">
        <v>0.15</v>
      </c>
      <c r="L46" s="13"/>
      <c r="M46" s="81">
        <f>(2.41+K46+J46)*30%</f>
        <v>0.76800000000000002</v>
      </c>
      <c r="N46" s="57"/>
      <c r="O46" s="54">
        <f t="shared" ref="O46:O48" si="27">H46+K46+J46+L46+M46</f>
        <v>3.3280000000000003</v>
      </c>
      <c r="P46" s="13"/>
      <c r="Q46" s="118">
        <f t="shared" si="26"/>
        <v>4958720</v>
      </c>
      <c r="R46" s="50">
        <f t="shared" ref="R46:R73" si="28">(H46+K46+J46)*1490000*8%</f>
        <v>305152</v>
      </c>
      <c r="S46" s="50">
        <f t="shared" ref="S46:S73" si="29">(H46+K46+J46)*1490000*1.5%</f>
        <v>57216</v>
      </c>
      <c r="T46" s="50">
        <f t="shared" ref="T46:T73" si="30">(H46+K46+J46)*1490000*1%</f>
        <v>38144</v>
      </c>
      <c r="U46" s="118">
        <f t="shared" ref="U46:U48" si="31">(R46+S46+T46)</f>
        <v>400512</v>
      </c>
      <c r="V46" s="118">
        <f t="shared" ref="V46:V48" si="32">Q46-U46</f>
        <v>4558208</v>
      </c>
      <c r="W46" s="12"/>
      <c r="X46" s="19"/>
      <c r="Y46" s="20"/>
    </row>
    <row r="47" spans="1:25" s="42" customFormat="1" ht="18.95" customHeight="1" x14ac:dyDescent="0.3">
      <c r="A47" s="12">
        <v>6</v>
      </c>
      <c r="B47" s="129" t="s">
        <v>136</v>
      </c>
      <c r="C47" s="167" t="s">
        <v>23</v>
      </c>
      <c r="D47" s="125" t="s">
        <v>92</v>
      </c>
      <c r="E47" s="95" t="s">
        <v>108</v>
      </c>
      <c r="F47" s="113" t="s">
        <v>143</v>
      </c>
      <c r="G47" s="149" t="s">
        <v>73</v>
      </c>
      <c r="H47" s="114"/>
      <c r="I47" s="114"/>
      <c r="J47" s="143"/>
      <c r="K47" s="141"/>
      <c r="L47" s="130"/>
      <c r="M47" s="82">
        <f>(2.1)*30%</f>
        <v>0.63</v>
      </c>
      <c r="N47" s="88"/>
      <c r="O47" s="68">
        <f t="shared" si="27"/>
        <v>0.63</v>
      </c>
      <c r="P47" s="130"/>
      <c r="Q47" s="131">
        <f t="shared" si="26"/>
        <v>938700</v>
      </c>
      <c r="R47" s="132">
        <f t="shared" si="28"/>
        <v>0</v>
      </c>
      <c r="S47" s="132">
        <f t="shared" si="29"/>
        <v>0</v>
      </c>
      <c r="T47" s="132">
        <f t="shared" si="30"/>
        <v>0</v>
      </c>
      <c r="U47" s="131">
        <f t="shared" si="31"/>
        <v>0</v>
      </c>
      <c r="V47" s="131">
        <f t="shared" si="32"/>
        <v>938700</v>
      </c>
      <c r="W47" s="167" t="s">
        <v>146</v>
      </c>
      <c r="X47" s="67"/>
      <c r="Y47" s="41"/>
    </row>
    <row r="48" spans="1:25" ht="18.95" customHeight="1" x14ac:dyDescent="0.3">
      <c r="A48" s="12">
        <v>7</v>
      </c>
      <c r="B48" s="123" t="s">
        <v>137</v>
      </c>
      <c r="C48" s="12" t="s">
        <v>23</v>
      </c>
      <c r="D48" s="135" t="s">
        <v>92</v>
      </c>
      <c r="E48" s="90" t="s">
        <v>108</v>
      </c>
      <c r="F48" s="92" t="s">
        <v>143</v>
      </c>
      <c r="G48" s="147" t="s">
        <v>73</v>
      </c>
      <c r="H48" s="105">
        <v>2.1</v>
      </c>
      <c r="I48" s="105"/>
      <c r="J48" s="93"/>
      <c r="K48" s="134"/>
      <c r="L48" s="13"/>
      <c r="M48" s="81">
        <f t="shared" ref="M48" si="33">(H48+K48+J48)*30%</f>
        <v>0.63</v>
      </c>
      <c r="N48" s="62"/>
      <c r="O48" s="54">
        <f t="shared" si="27"/>
        <v>2.73</v>
      </c>
      <c r="P48" s="13"/>
      <c r="Q48" s="118">
        <f t="shared" si="26"/>
        <v>4067700</v>
      </c>
      <c r="R48" s="50">
        <f t="shared" si="28"/>
        <v>250320</v>
      </c>
      <c r="S48" s="50">
        <f t="shared" si="29"/>
        <v>46935</v>
      </c>
      <c r="T48" s="50">
        <f t="shared" si="30"/>
        <v>31290</v>
      </c>
      <c r="U48" s="118">
        <f t="shared" si="31"/>
        <v>328545</v>
      </c>
      <c r="V48" s="118">
        <f t="shared" si="32"/>
        <v>3739155</v>
      </c>
      <c r="W48" s="12"/>
      <c r="X48" s="19"/>
      <c r="Y48" s="20"/>
    </row>
    <row r="49" spans="1:25" ht="18.95" customHeight="1" x14ac:dyDescent="0.3">
      <c r="A49" s="125" t="s">
        <v>101</v>
      </c>
      <c r="B49" s="104" t="s">
        <v>115</v>
      </c>
      <c r="C49" s="12"/>
      <c r="D49" s="135"/>
      <c r="E49" s="91"/>
      <c r="F49" s="138"/>
      <c r="G49" s="139"/>
      <c r="H49" s="106"/>
      <c r="I49" s="106"/>
      <c r="J49" s="93"/>
      <c r="K49" s="134"/>
      <c r="L49" s="13"/>
      <c r="M49" s="81"/>
      <c r="N49" s="16"/>
      <c r="O49" s="54"/>
      <c r="P49" s="13"/>
      <c r="Q49" s="118"/>
      <c r="R49" s="50"/>
      <c r="S49" s="50"/>
      <c r="T49" s="50"/>
      <c r="U49" s="118"/>
      <c r="V49" s="118"/>
      <c r="W49" s="12"/>
      <c r="X49" s="19"/>
      <c r="Y49" s="20"/>
    </row>
    <row r="50" spans="1:25" ht="18.95" customHeight="1" x14ac:dyDescent="0.3">
      <c r="A50" s="12">
        <v>1</v>
      </c>
      <c r="B50" s="123" t="s">
        <v>26</v>
      </c>
      <c r="C50" s="12" t="s">
        <v>93</v>
      </c>
      <c r="D50" s="52" t="s">
        <v>91</v>
      </c>
      <c r="E50" s="22" t="s">
        <v>27</v>
      </c>
      <c r="F50" s="33" t="s">
        <v>139</v>
      </c>
      <c r="G50" s="17" t="s">
        <v>102</v>
      </c>
      <c r="H50" s="136">
        <v>4.32</v>
      </c>
      <c r="I50" s="136"/>
      <c r="J50" s="124"/>
      <c r="K50" s="150">
        <v>0.2</v>
      </c>
      <c r="L50" s="13"/>
      <c r="M50" s="81">
        <f t="shared" ref="M50:M54" si="34">(H50+K50+J50)*30%</f>
        <v>1.3560000000000001</v>
      </c>
      <c r="N50" s="54"/>
      <c r="O50" s="54">
        <f>H50+K50+J50+M50+L50</f>
        <v>5.8760000000000003</v>
      </c>
      <c r="P50" s="13"/>
      <c r="Q50" s="118">
        <f t="shared" si="26"/>
        <v>8755240</v>
      </c>
      <c r="R50" s="50">
        <f t="shared" si="28"/>
        <v>538784.00000000012</v>
      </c>
      <c r="S50" s="50">
        <f t="shared" si="29"/>
        <v>101022.00000000001</v>
      </c>
      <c r="T50" s="50">
        <f t="shared" si="30"/>
        <v>67348.000000000015</v>
      </c>
      <c r="U50" s="118">
        <f t="shared" ref="U50:U54" si="35">(R50+S50+T50)</f>
        <v>707154.00000000012</v>
      </c>
      <c r="V50" s="118">
        <f t="shared" ref="V50:V54" si="36">Q50-U50</f>
        <v>8048086</v>
      </c>
      <c r="W50" s="12"/>
      <c r="X50" s="19"/>
      <c r="Y50" s="20"/>
    </row>
    <row r="51" spans="1:25" ht="18.95" customHeight="1" x14ac:dyDescent="0.3">
      <c r="A51" s="12">
        <v>9</v>
      </c>
      <c r="B51" s="123" t="s">
        <v>128</v>
      </c>
      <c r="C51" s="12" t="s">
        <v>23</v>
      </c>
      <c r="D51" s="135" t="s">
        <v>92</v>
      </c>
      <c r="E51" s="90" t="s">
        <v>108</v>
      </c>
      <c r="F51" s="92" t="s">
        <v>143</v>
      </c>
      <c r="G51" s="147" t="s">
        <v>73</v>
      </c>
      <c r="H51" s="105">
        <v>2.1</v>
      </c>
      <c r="I51" s="105"/>
      <c r="J51" s="94"/>
      <c r="K51" s="134"/>
      <c r="L51" s="13"/>
      <c r="M51" s="81">
        <f t="shared" si="34"/>
        <v>0.63</v>
      </c>
      <c r="N51" s="57"/>
      <c r="O51" s="54">
        <f t="shared" ref="O51" si="37">H51+K51+J51+L51+M51</f>
        <v>2.73</v>
      </c>
      <c r="P51" s="13"/>
      <c r="Q51" s="118">
        <f t="shared" si="26"/>
        <v>4067700</v>
      </c>
      <c r="R51" s="50">
        <f t="shared" si="28"/>
        <v>250320</v>
      </c>
      <c r="S51" s="50">
        <f t="shared" si="29"/>
        <v>46935</v>
      </c>
      <c r="T51" s="50">
        <f t="shared" si="30"/>
        <v>31290</v>
      </c>
      <c r="U51" s="118">
        <f t="shared" si="35"/>
        <v>328545</v>
      </c>
      <c r="V51" s="118">
        <f t="shared" si="36"/>
        <v>3739155</v>
      </c>
      <c r="W51" s="12"/>
      <c r="X51" s="19"/>
      <c r="Y51" s="20"/>
    </row>
    <row r="52" spans="1:25" ht="18.95" customHeight="1" x14ac:dyDescent="0.3">
      <c r="A52" s="125" t="s">
        <v>116</v>
      </c>
      <c r="B52" s="104" t="s">
        <v>122</v>
      </c>
      <c r="C52" s="12"/>
      <c r="D52" s="135"/>
      <c r="E52" s="91"/>
      <c r="F52" s="138"/>
      <c r="G52" s="139"/>
      <c r="H52" s="93"/>
      <c r="I52" s="93"/>
      <c r="J52" s="93"/>
      <c r="K52" s="134"/>
      <c r="L52" s="13"/>
      <c r="M52" s="81"/>
      <c r="N52" s="16"/>
      <c r="O52" s="54"/>
      <c r="P52" s="13"/>
      <c r="Q52" s="118"/>
      <c r="R52" s="50"/>
      <c r="S52" s="50"/>
      <c r="T52" s="50"/>
      <c r="U52" s="118"/>
      <c r="V52" s="118"/>
      <c r="W52" s="12"/>
      <c r="X52" s="19"/>
      <c r="Y52" s="20"/>
    </row>
    <row r="53" spans="1:25" ht="18.95" customHeight="1" x14ac:dyDescent="0.3">
      <c r="A53" s="12">
        <v>2</v>
      </c>
      <c r="B53" s="89" t="s">
        <v>36</v>
      </c>
      <c r="C53" s="12" t="s">
        <v>23</v>
      </c>
      <c r="D53" s="135" t="s">
        <v>92</v>
      </c>
      <c r="E53" s="18" t="s">
        <v>28</v>
      </c>
      <c r="F53" s="59" t="s">
        <v>140</v>
      </c>
      <c r="G53" s="17" t="s">
        <v>102</v>
      </c>
      <c r="H53" s="108">
        <v>3.99</v>
      </c>
      <c r="I53" s="108"/>
      <c r="J53" s="124"/>
      <c r="K53" s="89"/>
      <c r="L53" s="13"/>
      <c r="M53" s="81">
        <f>(H53+K53+J53)*30%</f>
        <v>1.1970000000000001</v>
      </c>
      <c r="N53" s="54"/>
      <c r="O53" s="54">
        <f>H53+K53+J53+L53+M53</f>
        <v>5.1870000000000003</v>
      </c>
      <c r="P53" s="13"/>
      <c r="Q53" s="118">
        <f t="shared" si="26"/>
        <v>7728630</v>
      </c>
      <c r="R53" s="50">
        <f t="shared" si="28"/>
        <v>475608</v>
      </c>
      <c r="S53" s="50">
        <f t="shared" si="29"/>
        <v>89176.5</v>
      </c>
      <c r="T53" s="50">
        <f t="shared" si="30"/>
        <v>59451</v>
      </c>
      <c r="U53" s="118">
        <f>(R53+S53+T53)</f>
        <v>624235.5</v>
      </c>
      <c r="V53" s="118">
        <f>Q53-U53</f>
        <v>7104394.5</v>
      </c>
      <c r="W53" s="12"/>
      <c r="X53" s="19"/>
      <c r="Y53" s="20"/>
    </row>
    <row r="54" spans="1:25" ht="18.95" customHeight="1" x14ac:dyDescent="0.3">
      <c r="A54" s="12">
        <v>4</v>
      </c>
      <c r="B54" s="89" t="s">
        <v>144</v>
      </c>
      <c r="C54" s="12" t="s">
        <v>23</v>
      </c>
      <c r="D54" s="135" t="s">
        <v>92</v>
      </c>
      <c r="E54" s="18" t="s">
        <v>68</v>
      </c>
      <c r="F54" s="107" t="s">
        <v>149</v>
      </c>
      <c r="G54" s="17" t="s">
        <v>102</v>
      </c>
      <c r="H54" s="108">
        <v>3.66</v>
      </c>
      <c r="I54" s="108"/>
      <c r="J54" s="124"/>
      <c r="K54" s="89"/>
      <c r="L54" s="13"/>
      <c r="M54" s="81">
        <f t="shared" si="34"/>
        <v>1.0980000000000001</v>
      </c>
      <c r="N54" s="54"/>
      <c r="O54" s="54">
        <f t="shared" ref="O54" si="38">H54+K54+J54+L54+M54</f>
        <v>4.758</v>
      </c>
      <c r="P54" s="13"/>
      <c r="Q54" s="118">
        <f t="shared" si="26"/>
        <v>7089420</v>
      </c>
      <c r="R54" s="50">
        <f t="shared" si="28"/>
        <v>436272</v>
      </c>
      <c r="S54" s="50">
        <f t="shared" si="29"/>
        <v>81801</v>
      </c>
      <c r="T54" s="50">
        <f t="shared" si="30"/>
        <v>54534</v>
      </c>
      <c r="U54" s="118">
        <f t="shared" si="35"/>
        <v>572607</v>
      </c>
      <c r="V54" s="118">
        <f t="shared" si="36"/>
        <v>6516813</v>
      </c>
      <c r="W54" s="12"/>
      <c r="X54" s="19"/>
      <c r="Y54" s="20"/>
    </row>
    <row r="55" spans="1:25" ht="18.95" customHeight="1" x14ac:dyDescent="0.3">
      <c r="A55" s="125" t="s">
        <v>117</v>
      </c>
      <c r="B55" s="104" t="s">
        <v>90</v>
      </c>
      <c r="C55" s="12"/>
      <c r="D55" s="135"/>
      <c r="E55" s="91"/>
      <c r="F55" s="138"/>
      <c r="G55" s="139"/>
      <c r="H55" s="93"/>
      <c r="I55" s="93"/>
      <c r="J55" s="93"/>
      <c r="K55" s="134"/>
      <c r="L55" s="13"/>
      <c r="M55" s="81"/>
      <c r="N55" s="16"/>
      <c r="O55" s="54"/>
      <c r="P55" s="13"/>
      <c r="Q55" s="118"/>
      <c r="R55" s="50"/>
      <c r="S55" s="50"/>
      <c r="T55" s="50"/>
      <c r="U55" s="118"/>
      <c r="V55" s="118"/>
      <c r="W55" s="12"/>
      <c r="X55" s="19"/>
      <c r="Y55" s="20"/>
    </row>
    <row r="56" spans="1:25" ht="18.95" customHeight="1" x14ac:dyDescent="0.3">
      <c r="A56" s="12">
        <v>1</v>
      </c>
      <c r="B56" s="89" t="s">
        <v>44</v>
      </c>
      <c r="C56" s="12" t="s">
        <v>94</v>
      </c>
      <c r="D56" s="52" t="s">
        <v>91</v>
      </c>
      <c r="E56" s="22" t="s">
        <v>105</v>
      </c>
      <c r="F56" s="59" t="s">
        <v>139</v>
      </c>
      <c r="G56" s="17" t="s">
        <v>102</v>
      </c>
      <c r="H56" s="108">
        <v>3.99</v>
      </c>
      <c r="I56" s="108"/>
      <c r="J56" s="124"/>
      <c r="K56" s="89">
        <v>0.15</v>
      </c>
      <c r="L56" s="13"/>
      <c r="M56" s="81">
        <f>(H56+K56+J56)*30%</f>
        <v>1.2420000000000002</v>
      </c>
      <c r="N56" s="54"/>
      <c r="O56" s="54">
        <f>H56+K56+J56+L56+M56</f>
        <v>5.3820000000000006</v>
      </c>
      <c r="P56" s="13"/>
      <c r="Q56" s="118">
        <f t="shared" si="26"/>
        <v>8019180.0000000009</v>
      </c>
      <c r="R56" s="50">
        <f t="shared" si="28"/>
        <v>493488.00000000006</v>
      </c>
      <c r="S56" s="50">
        <f t="shared" si="29"/>
        <v>92529.000000000015</v>
      </c>
      <c r="T56" s="50">
        <f t="shared" si="30"/>
        <v>61686.000000000007</v>
      </c>
      <c r="U56" s="118">
        <f>(R56+S56+T56)</f>
        <v>647703.00000000012</v>
      </c>
      <c r="V56" s="118">
        <f>Q56-U56</f>
        <v>7371477.0000000009</v>
      </c>
      <c r="W56" s="12"/>
      <c r="X56" s="19"/>
      <c r="Y56" s="20"/>
    </row>
    <row r="57" spans="1:25" ht="18.95" customHeight="1" x14ac:dyDescent="0.3">
      <c r="A57" s="12">
        <v>3</v>
      </c>
      <c r="B57" s="123" t="s">
        <v>32</v>
      </c>
      <c r="C57" s="12" t="s">
        <v>23</v>
      </c>
      <c r="D57" s="52" t="s">
        <v>91</v>
      </c>
      <c r="E57" s="22" t="s">
        <v>22</v>
      </c>
      <c r="F57" s="33" t="s">
        <v>139</v>
      </c>
      <c r="G57" s="17" t="s">
        <v>102</v>
      </c>
      <c r="H57" s="108">
        <v>3.99</v>
      </c>
      <c r="I57" s="108"/>
      <c r="J57" s="124"/>
      <c r="K57" s="89"/>
      <c r="L57" s="13"/>
      <c r="M57" s="81">
        <f t="shared" ref="M57:M59" si="39">(H57+K57+J57)*30%</f>
        <v>1.1970000000000001</v>
      </c>
      <c r="N57" s="54"/>
      <c r="O57" s="54">
        <f t="shared" ref="O57:O59" si="40">H57+K57+J57+L57+M57</f>
        <v>5.1870000000000003</v>
      </c>
      <c r="P57" s="13"/>
      <c r="Q57" s="118">
        <f t="shared" si="26"/>
        <v>7728630</v>
      </c>
      <c r="R57" s="50">
        <f t="shared" si="28"/>
        <v>475608</v>
      </c>
      <c r="S57" s="50">
        <f t="shared" si="29"/>
        <v>89176.5</v>
      </c>
      <c r="T57" s="50">
        <f t="shared" si="30"/>
        <v>59451</v>
      </c>
      <c r="U57" s="118">
        <f t="shared" ref="U57:U59" si="41">(R57+S57+T57)</f>
        <v>624235.5</v>
      </c>
      <c r="V57" s="118">
        <f t="shared" ref="V57:V59" si="42">Q57-U57</f>
        <v>7104394.5</v>
      </c>
      <c r="W57" s="12"/>
      <c r="X57" s="19"/>
      <c r="Y57" s="20"/>
    </row>
    <row r="58" spans="1:25" ht="18.95" customHeight="1" x14ac:dyDescent="0.3">
      <c r="A58" s="12">
        <v>4</v>
      </c>
      <c r="B58" s="89" t="s">
        <v>34</v>
      </c>
      <c r="C58" s="12" t="s">
        <v>23</v>
      </c>
      <c r="D58" s="135" t="s">
        <v>92</v>
      </c>
      <c r="E58" s="18" t="s">
        <v>35</v>
      </c>
      <c r="F58" s="59" t="s">
        <v>140</v>
      </c>
      <c r="G58" s="17" t="s">
        <v>102</v>
      </c>
      <c r="H58" s="108">
        <v>3.99</v>
      </c>
      <c r="I58" s="108"/>
      <c r="J58" s="124"/>
      <c r="K58" s="89"/>
      <c r="L58" s="13"/>
      <c r="M58" s="81">
        <f t="shared" si="39"/>
        <v>1.1970000000000001</v>
      </c>
      <c r="N58" s="54"/>
      <c r="O58" s="54">
        <f t="shared" si="40"/>
        <v>5.1870000000000003</v>
      </c>
      <c r="P58" s="13"/>
      <c r="Q58" s="118">
        <f t="shared" si="26"/>
        <v>7728630</v>
      </c>
      <c r="R58" s="50">
        <f t="shared" si="28"/>
        <v>475608</v>
      </c>
      <c r="S58" s="50">
        <f t="shared" si="29"/>
        <v>89176.5</v>
      </c>
      <c r="T58" s="50">
        <f t="shared" si="30"/>
        <v>59451</v>
      </c>
      <c r="U58" s="118">
        <f t="shared" si="41"/>
        <v>624235.5</v>
      </c>
      <c r="V58" s="118">
        <f t="shared" si="42"/>
        <v>7104394.5</v>
      </c>
      <c r="W58" s="12"/>
      <c r="X58" s="19"/>
      <c r="Y58" s="20"/>
    </row>
    <row r="59" spans="1:25" ht="18.95" customHeight="1" x14ac:dyDescent="0.3">
      <c r="A59" s="12">
        <v>8</v>
      </c>
      <c r="B59" s="123" t="s">
        <v>60</v>
      </c>
      <c r="C59" s="12" t="s">
        <v>23</v>
      </c>
      <c r="D59" s="135" t="s">
        <v>92</v>
      </c>
      <c r="E59" s="22" t="s">
        <v>54</v>
      </c>
      <c r="F59" s="33" t="s">
        <v>141</v>
      </c>
      <c r="G59" s="17" t="s">
        <v>102</v>
      </c>
      <c r="H59" s="136">
        <v>2.67</v>
      </c>
      <c r="I59" s="136"/>
      <c r="J59" s="108"/>
      <c r="K59" s="89"/>
      <c r="L59" s="13"/>
      <c r="M59" s="81">
        <f t="shared" si="39"/>
        <v>0.80099999999999993</v>
      </c>
      <c r="N59" s="57"/>
      <c r="O59" s="54">
        <f t="shared" si="40"/>
        <v>3.4710000000000001</v>
      </c>
      <c r="P59" s="13"/>
      <c r="Q59" s="118">
        <f t="shared" si="26"/>
        <v>5171790</v>
      </c>
      <c r="R59" s="50">
        <f t="shared" si="28"/>
        <v>318264</v>
      </c>
      <c r="S59" s="50">
        <f t="shared" si="29"/>
        <v>59674.5</v>
      </c>
      <c r="T59" s="50">
        <f t="shared" si="30"/>
        <v>39783</v>
      </c>
      <c r="U59" s="118">
        <f t="shared" si="41"/>
        <v>417721.5</v>
      </c>
      <c r="V59" s="118">
        <f t="shared" si="42"/>
        <v>4754068.5</v>
      </c>
      <c r="W59" s="12"/>
      <c r="X59" s="19"/>
      <c r="Y59" s="20"/>
    </row>
    <row r="60" spans="1:25" ht="18.95" customHeight="1" x14ac:dyDescent="0.3">
      <c r="A60" s="12">
        <v>11</v>
      </c>
      <c r="B60" s="153" t="s">
        <v>132</v>
      </c>
      <c r="C60" s="154" t="s">
        <v>23</v>
      </c>
      <c r="D60" s="155" t="s">
        <v>92</v>
      </c>
      <c r="E60" s="109" t="s">
        <v>108</v>
      </c>
      <c r="F60" s="156" t="s">
        <v>147</v>
      </c>
      <c r="G60" s="157" t="s">
        <v>73</v>
      </c>
      <c r="H60" s="110">
        <v>2.1</v>
      </c>
      <c r="I60" s="110"/>
      <c r="J60" s="93"/>
      <c r="K60" s="134"/>
      <c r="L60" s="13"/>
      <c r="M60" s="81">
        <f>(H60+K60+J60)*30%</f>
        <v>0.63</v>
      </c>
      <c r="N60" s="62"/>
      <c r="O60" s="54">
        <f t="shared" ref="O60:O61" si="43">H60+K60+J60+L60+M60+N60</f>
        <v>2.73</v>
      </c>
      <c r="P60" s="13"/>
      <c r="Q60" s="118">
        <f t="shared" si="26"/>
        <v>4067700</v>
      </c>
      <c r="R60" s="50">
        <f t="shared" si="28"/>
        <v>250320</v>
      </c>
      <c r="S60" s="50">
        <f t="shared" si="29"/>
        <v>46935</v>
      </c>
      <c r="T60" s="50">
        <f t="shared" si="30"/>
        <v>31290</v>
      </c>
      <c r="U60" s="118">
        <f>(R60+S60+T60)</f>
        <v>328545</v>
      </c>
      <c r="V60" s="118">
        <f>Q60-U60</f>
        <v>3739155</v>
      </c>
      <c r="W60" s="12"/>
      <c r="X60" s="19"/>
      <c r="Y60" s="20"/>
    </row>
    <row r="61" spans="1:25" ht="18.95" customHeight="1" x14ac:dyDescent="0.3">
      <c r="A61" s="12">
        <v>12</v>
      </c>
      <c r="B61" s="123" t="s">
        <v>130</v>
      </c>
      <c r="C61" s="12" t="s">
        <v>23</v>
      </c>
      <c r="D61" s="135" t="s">
        <v>92</v>
      </c>
      <c r="E61" s="90" t="s">
        <v>108</v>
      </c>
      <c r="F61" s="92" t="s">
        <v>143</v>
      </c>
      <c r="G61" s="147" t="s">
        <v>73</v>
      </c>
      <c r="H61" s="105">
        <v>2.1</v>
      </c>
      <c r="I61" s="105"/>
      <c r="J61" s="93"/>
      <c r="K61" s="134"/>
      <c r="L61" s="13"/>
      <c r="M61" s="81">
        <f t="shared" ref="M61" si="44">(H61+K61+J61)*30%</f>
        <v>0.63</v>
      </c>
      <c r="N61" s="54"/>
      <c r="O61" s="54">
        <f t="shared" si="43"/>
        <v>2.73</v>
      </c>
      <c r="P61" s="13"/>
      <c r="Q61" s="118">
        <f t="shared" si="26"/>
        <v>4067700</v>
      </c>
      <c r="R61" s="50">
        <f t="shared" si="28"/>
        <v>250320</v>
      </c>
      <c r="S61" s="50">
        <f t="shared" si="29"/>
        <v>46935</v>
      </c>
      <c r="T61" s="50">
        <f t="shared" si="30"/>
        <v>31290</v>
      </c>
      <c r="U61" s="118">
        <f t="shared" ref="U61" si="45">(R61+S61+T61)</f>
        <v>328545</v>
      </c>
      <c r="V61" s="118">
        <f t="shared" ref="V61" si="46">Q61-U61</f>
        <v>3739155</v>
      </c>
      <c r="W61" s="12"/>
      <c r="X61" s="19"/>
      <c r="Y61" s="20"/>
    </row>
    <row r="62" spans="1:25" ht="18.95" customHeight="1" x14ac:dyDescent="0.3">
      <c r="A62" s="158" t="s">
        <v>118</v>
      </c>
      <c r="B62" s="126" t="s">
        <v>113</v>
      </c>
      <c r="C62" s="12"/>
      <c r="D62" s="12"/>
      <c r="E62" s="22"/>
      <c r="F62" s="22"/>
      <c r="G62" s="18"/>
      <c r="H62" s="108"/>
      <c r="I62" s="108"/>
      <c r="J62" s="108"/>
      <c r="K62" s="89"/>
      <c r="L62" s="13"/>
      <c r="M62" s="81"/>
      <c r="N62" s="57"/>
      <c r="O62" s="54"/>
      <c r="P62" s="13"/>
      <c r="Q62" s="118"/>
      <c r="R62" s="50"/>
      <c r="S62" s="50"/>
      <c r="T62" s="50"/>
      <c r="U62" s="118"/>
      <c r="V62" s="118"/>
      <c r="W62" s="12"/>
      <c r="X62" s="19"/>
      <c r="Y62" s="20"/>
    </row>
    <row r="63" spans="1:25" ht="18.95" customHeight="1" x14ac:dyDescent="0.3">
      <c r="A63" s="12">
        <v>5</v>
      </c>
      <c r="B63" s="123" t="s">
        <v>126</v>
      </c>
      <c r="C63" s="12" t="s">
        <v>23</v>
      </c>
      <c r="D63" s="135" t="s">
        <v>92</v>
      </c>
      <c r="E63" s="90" t="s">
        <v>108</v>
      </c>
      <c r="F63" s="92" t="s">
        <v>143</v>
      </c>
      <c r="G63" s="147" t="s">
        <v>73</v>
      </c>
      <c r="H63" s="105">
        <v>2.1</v>
      </c>
      <c r="I63" s="105"/>
      <c r="J63" s="152"/>
      <c r="K63" s="134"/>
      <c r="L63" s="13"/>
      <c r="M63" s="81">
        <f>(2.1*30%)</f>
        <v>0.63</v>
      </c>
      <c r="N63" s="57"/>
      <c r="O63" s="54">
        <f>H63+K63+J63+L63+M63</f>
        <v>2.73</v>
      </c>
      <c r="P63" s="13"/>
      <c r="Q63" s="118">
        <f t="shared" si="26"/>
        <v>4067700</v>
      </c>
      <c r="R63" s="50">
        <f t="shared" si="28"/>
        <v>250320</v>
      </c>
      <c r="S63" s="50">
        <f t="shared" si="29"/>
        <v>46935</v>
      </c>
      <c r="T63" s="50">
        <f t="shared" si="30"/>
        <v>31290</v>
      </c>
      <c r="U63" s="118">
        <f t="shared" ref="U63:U64" si="47">(R63+S63+T63)</f>
        <v>328545</v>
      </c>
      <c r="V63" s="118">
        <f t="shared" ref="V63:V64" si="48">Q63-U63</f>
        <v>3739155</v>
      </c>
      <c r="W63" s="12"/>
      <c r="X63" s="19"/>
      <c r="Y63" s="20"/>
    </row>
    <row r="64" spans="1:25" ht="18.95" customHeight="1" x14ac:dyDescent="0.3">
      <c r="A64" s="12">
        <v>6</v>
      </c>
      <c r="B64" s="123" t="s">
        <v>127</v>
      </c>
      <c r="C64" s="12" t="s">
        <v>23</v>
      </c>
      <c r="D64" s="135" t="s">
        <v>92</v>
      </c>
      <c r="E64" s="90" t="s">
        <v>108</v>
      </c>
      <c r="F64" s="92" t="s">
        <v>143</v>
      </c>
      <c r="G64" s="147" t="s">
        <v>73</v>
      </c>
      <c r="H64" s="105">
        <v>2.1</v>
      </c>
      <c r="I64" s="105"/>
      <c r="J64" s="94"/>
      <c r="K64" s="134"/>
      <c r="L64" s="13"/>
      <c r="M64" s="81">
        <f>(H64+K64+J64)*30%</f>
        <v>0.63</v>
      </c>
      <c r="N64" s="57"/>
      <c r="O64" s="54">
        <f>H64+K64+J64+L64+M64</f>
        <v>2.73</v>
      </c>
      <c r="P64" s="13"/>
      <c r="Q64" s="118">
        <f t="shared" si="26"/>
        <v>4067700</v>
      </c>
      <c r="R64" s="50">
        <f t="shared" si="28"/>
        <v>250320</v>
      </c>
      <c r="S64" s="50">
        <f t="shared" si="29"/>
        <v>46935</v>
      </c>
      <c r="T64" s="50">
        <f t="shared" si="30"/>
        <v>31290</v>
      </c>
      <c r="U64" s="118">
        <f t="shared" si="47"/>
        <v>328545</v>
      </c>
      <c r="V64" s="118">
        <f t="shared" si="48"/>
        <v>3739155</v>
      </c>
      <c r="W64" s="12"/>
      <c r="X64" s="19"/>
      <c r="Y64" s="20"/>
    </row>
    <row r="65" spans="1:25" ht="18.95" customHeight="1" x14ac:dyDescent="0.3">
      <c r="A65" s="158" t="s">
        <v>119</v>
      </c>
      <c r="B65" s="126" t="s">
        <v>111</v>
      </c>
      <c r="C65" s="12"/>
      <c r="D65" s="12"/>
      <c r="E65" s="22"/>
      <c r="F65" s="22"/>
      <c r="G65" s="18"/>
      <c r="H65" s="136"/>
      <c r="I65" s="136"/>
      <c r="J65" s="108"/>
      <c r="K65" s="89"/>
      <c r="L65" s="13"/>
      <c r="M65" s="81"/>
      <c r="N65" s="57"/>
      <c r="O65" s="54"/>
      <c r="P65" s="13"/>
      <c r="Q65" s="118"/>
      <c r="R65" s="50"/>
      <c r="S65" s="50"/>
      <c r="T65" s="50"/>
      <c r="U65" s="118"/>
      <c r="V65" s="118"/>
      <c r="W65" s="12"/>
      <c r="X65" s="19"/>
      <c r="Y65" s="20"/>
    </row>
    <row r="66" spans="1:25" s="21" customFormat="1" ht="18.95" customHeight="1" x14ac:dyDescent="0.3">
      <c r="A66" s="12">
        <v>3</v>
      </c>
      <c r="B66" s="123" t="s">
        <v>70</v>
      </c>
      <c r="C66" s="12" t="s">
        <v>23</v>
      </c>
      <c r="D66" s="135" t="s">
        <v>92</v>
      </c>
      <c r="E66" s="22" t="s">
        <v>41</v>
      </c>
      <c r="F66" s="33" t="s">
        <v>147</v>
      </c>
      <c r="G66" s="17" t="s">
        <v>102</v>
      </c>
      <c r="H66" s="136">
        <v>3.33</v>
      </c>
      <c r="I66" s="136"/>
      <c r="J66" s="124"/>
      <c r="K66" s="89"/>
      <c r="L66" s="13"/>
      <c r="M66" s="81">
        <f t="shared" ref="M66:M72" si="49">(H66+K66+J66)*30%</f>
        <v>0.999</v>
      </c>
      <c r="N66" s="54"/>
      <c r="O66" s="54">
        <f t="shared" ref="O66:O72" si="50">H66+K66+J66+L66+M66</f>
        <v>4.3289999999999997</v>
      </c>
      <c r="P66" s="13"/>
      <c r="Q66" s="118">
        <f t="shared" si="26"/>
        <v>6450210</v>
      </c>
      <c r="R66" s="50">
        <f t="shared" si="28"/>
        <v>396936</v>
      </c>
      <c r="S66" s="50">
        <f t="shared" si="29"/>
        <v>74425.5</v>
      </c>
      <c r="T66" s="50">
        <f t="shared" si="30"/>
        <v>49617</v>
      </c>
      <c r="U66" s="118">
        <f t="shared" ref="U66" si="51">(R66+S66+T66)</f>
        <v>520978.5</v>
      </c>
      <c r="V66" s="118">
        <f t="shared" si="1"/>
        <v>5929231.5</v>
      </c>
      <c r="W66" s="12"/>
      <c r="X66" s="19"/>
      <c r="Y66" s="20"/>
    </row>
    <row r="67" spans="1:25" ht="18.95" customHeight="1" x14ac:dyDescent="0.3">
      <c r="A67" s="12">
        <v>5</v>
      </c>
      <c r="B67" s="123" t="s">
        <v>56</v>
      </c>
      <c r="C67" s="12" t="s">
        <v>23</v>
      </c>
      <c r="D67" s="135" t="s">
        <v>92</v>
      </c>
      <c r="E67" s="22" t="s">
        <v>54</v>
      </c>
      <c r="F67" s="33" t="s">
        <v>141</v>
      </c>
      <c r="G67" s="17" t="s">
        <v>102</v>
      </c>
      <c r="H67" s="108">
        <v>2.67</v>
      </c>
      <c r="I67" s="108"/>
      <c r="J67" s="124"/>
      <c r="K67" s="89"/>
      <c r="L67" s="13"/>
      <c r="M67" s="81">
        <f t="shared" si="49"/>
        <v>0.80099999999999993</v>
      </c>
      <c r="N67" s="54"/>
      <c r="O67" s="54">
        <f t="shared" si="50"/>
        <v>3.4710000000000001</v>
      </c>
      <c r="P67" s="13"/>
      <c r="Q67" s="118">
        <f t="shared" si="26"/>
        <v>5171790</v>
      </c>
      <c r="R67" s="50">
        <f t="shared" si="28"/>
        <v>318264</v>
      </c>
      <c r="S67" s="50">
        <f t="shared" si="29"/>
        <v>59674.5</v>
      </c>
      <c r="T67" s="50">
        <f t="shared" si="30"/>
        <v>39783</v>
      </c>
      <c r="U67" s="118">
        <f>(R67+S67+T67)</f>
        <v>417721.5</v>
      </c>
      <c r="V67" s="118">
        <f t="shared" si="1"/>
        <v>4754068.5</v>
      </c>
      <c r="W67" s="12"/>
      <c r="X67" s="19"/>
      <c r="Y67" s="20"/>
    </row>
    <row r="68" spans="1:25" ht="18.95" customHeight="1" x14ac:dyDescent="0.3">
      <c r="A68" s="12">
        <v>6</v>
      </c>
      <c r="B68" s="98" t="s">
        <v>59</v>
      </c>
      <c r="C68" s="12" t="s">
        <v>23</v>
      </c>
      <c r="D68" s="135" t="s">
        <v>92</v>
      </c>
      <c r="E68" s="23" t="s">
        <v>58</v>
      </c>
      <c r="F68" s="33" t="s">
        <v>147</v>
      </c>
      <c r="G68" s="17" t="s">
        <v>102</v>
      </c>
      <c r="H68" s="151">
        <v>2.67</v>
      </c>
      <c r="I68" s="151"/>
      <c r="J68" s="152"/>
      <c r="K68" s="134"/>
      <c r="L68" s="13"/>
      <c r="M68" s="81">
        <f t="shared" si="49"/>
        <v>0.80099999999999993</v>
      </c>
      <c r="N68" s="54"/>
      <c r="O68" s="54">
        <f t="shared" si="50"/>
        <v>3.4710000000000001</v>
      </c>
      <c r="P68" s="13"/>
      <c r="Q68" s="118">
        <f t="shared" si="26"/>
        <v>5171790</v>
      </c>
      <c r="R68" s="50">
        <f t="shared" si="28"/>
        <v>318264</v>
      </c>
      <c r="S68" s="50">
        <f t="shared" si="29"/>
        <v>59674.5</v>
      </c>
      <c r="T68" s="50">
        <f t="shared" si="30"/>
        <v>39783</v>
      </c>
      <c r="U68" s="118">
        <f>(R68+S68+T68)</f>
        <v>417721.5</v>
      </c>
      <c r="V68" s="118">
        <f t="shared" si="1"/>
        <v>4754068.5</v>
      </c>
      <c r="W68" s="12"/>
      <c r="X68" s="19"/>
      <c r="Y68" s="20"/>
    </row>
    <row r="69" spans="1:25" ht="18.95" customHeight="1" x14ac:dyDescent="0.3">
      <c r="A69" s="12">
        <v>8</v>
      </c>
      <c r="B69" s="123" t="s">
        <v>129</v>
      </c>
      <c r="C69" s="12" t="s">
        <v>23</v>
      </c>
      <c r="D69" s="135" t="s">
        <v>92</v>
      </c>
      <c r="E69" s="90" t="s">
        <v>108</v>
      </c>
      <c r="F69" s="92" t="s">
        <v>143</v>
      </c>
      <c r="G69" s="147" t="s">
        <v>73</v>
      </c>
      <c r="H69" s="105">
        <v>2.1</v>
      </c>
      <c r="I69" s="105"/>
      <c r="J69" s="94"/>
      <c r="K69" s="134"/>
      <c r="L69" s="13"/>
      <c r="M69" s="81">
        <f t="shared" si="49"/>
        <v>0.63</v>
      </c>
      <c r="N69" s="57"/>
      <c r="O69" s="54">
        <f t="shared" si="50"/>
        <v>2.73</v>
      </c>
      <c r="P69" s="13"/>
      <c r="Q69" s="118">
        <f t="shared" ref="Q69:Q73" si="52">(O69*1490000)+P69</f>
        <v>4067700</v>
      </c>
      <c r="R69" s="50">
        <f t="shared" si="28"/>
        <v>250320</v>
      </c>
      <c r="S69" s="50">
        <f t="shared" si="29"/>
        <v>46935</v>
      </c>
      <c r="T69" s="50">
        <f t="shared" si="30"/>
        <v>31290</v>
      </c>
      <c r="U69" s="118">
        <f>(R69+S69+T69)</f>
        <v>328545</v>
      </c>
      <c r="V69" s="118">
        <f t="shared" si="1"/>
        <v>3739155</v>
      </c>
      <c r="W69" s="12"/>
      <c r="X69" s="19"/>
      <c r="Y69" s="20"/>
    </row>
    <row r="70" spans="1:25" ht="18.95" customHeight="1" x14ac:dyDescent="0.3">
      <c r="A70" s="158" t="s">
        <v>120</v>
      </c>
      <c r="B70" s="104" t="s">
        <v>112</v>
      </c>
      <c r="C70" s="12"/>
      <c r="D70" s="12"/>
      <c r="E70" s="22"/>
      <c r="F70" s="22"/>
      <c r="G70" s="18"/>
      <c r="H70" s="136"/>
      <c r="I70" s="136"/>
      <c r="J70" s="108"/>
      <c r="K70" s="89"/>
      <c r="L70" s="13"/>
      <c r="M70" s="81"/>
      <c r="N70" s="57"/>
      <c r="O70" s="54"/>
      <c r="P70" s="13"/>
      <c r="Q70" s="118"/>
      <c r="R70" s="50"/>
      <c r="S70" s="50"/>
      <c r="T70" s="50"/>
      <c r="U70" s="118"/>
      <c r="V70" s="118"/>
      <c r="W70" s="12"/>
      <c r="X70" s="19"/>
      <c r="Y70" s="20"/>
    </row>
    <row r="71" spans="1:25" ht="18.95" customHeight="1" x14ac:dyDescent="0.3">
      <c r="A71" s="12">
        <v>1</v>
      </c>
      <c r="B71" s="123" t="s">
        <v>39</v>
      </c>
      <c r="C71" s="12" t="s">
        <v>93</v>
      </c>
      <c r="D71" s="135" t="s">
        <v>92</v>
      </c>
      <c r="E71" s="22" t="s">
        <v>40</v>
      </c>
      <c r="F71" s="33" t="s">
        <v>139</v>
      </c>
      <c r="G71" s="17" t="s">
        <v>102</v>
      </c>
      <c r="H71" s="136">
        <v>3.66</v>
      </c>
      <c r="I71" s="136"/>
      <c r="J71" s="124"/>
      <c r="K71" s="89">
        <v>0.2</v>
      </c>
      <c r="L71" s="13"/>
      <c r="M71" s="81">
        <f>(H71+K71+J71)*30%</f>
        <v>1.1580000000000001</v>
      </c>
      <c r="N71" s="54"/>
      <c r="O71" s="54">
        <f>H71+K71+J71+L71+M71</f>
        <v>5.0180000000000007</v>
      </c>
      <c r="P71" s="13"/>
      <c r="Q71" s="118">
        <f t="shared" si="52"/>
        <v>7476820.0000000009</v>
      </c>
      <c r="R71" s="50">
        <f t="shared" si="28"/>
        <v>460112.00000000006</v>
      </c>
      <c r="S71" s="50">
        <f t="shared" si="29"/>
        <v>86271.000000000015</v>
      </c>
      <c r="T71" s="50">
        <f t="shared" si="30"/>
        <v>57514.000000000007</v>
      </c>
      <c r="U71" s="118">
        <f t="shared" ref="U71:U73" si="53">(R71+S71+T71)</f>
        <v>603897.00000000012</v>
      </c>
      <c r="V71" s="118">
        <f>Q71-U71</f>
        <v>6872923.0000000009</v>
      </c>
      <c r="W71" s="12"/>
      <c r="X71" s="19"/>
      <c r="Y71" s="20"/>
    </row>
    <row r="72" spans="1:25" ht="18.95" customHeight="1" x14ac:dyDescent="0.3">
      <c r="A72" s="12">
        <v>3</v>
      </c>
      <c r="B72" s="123" t="s">
        <v>51</v>
      </c>
      <c r="C72" s="12" t="s">
        <v>23</v>
      </c>
      <c r="D72" s="135" t="s">
        <v>92</v>
      </c>
      <c r="E72" s="22" t="s">
        <v>50</v>
      </c>
      <c r="F72" s="33" t="s">
        <v>138</v>
      </c>
      <c r="G72" s="17" t="s">
        <v>102</v>
      </c>
      <c r="H72" s="136">
        <v>3</v>
      </c>
      <c r="I72" s="136"/>
      <c r="J72" s="124"/>
      <c r="K72" s="89"/>
      <c r="L72" s="13"/>
      <c r="M72" s="81">
        <f t="shared" si="49"/>
        <v>0.89999999999999991</v>
      </c>
      <c r="N72" s="54"/>
      <c r="O72" s="54">
        <f t="shared" si="50"/>
        <v>3.9</v>
      </c>
      <c r="P72" s="13"/>
      <c r="Q72" s="118">
        <f t="shared" si="52"/>
        <v>5811000</v>
      </c>
      <c r="R72" s="50">
        <f t="shared" si="28"/>
        <v>357600</v>
      </c>
      <c r="S72" s="50">
        <f t="shared" si="29"/>
        <v>67050</v>
      </c>
      <c r="T72" s="50">
        <f t="shared" si="30"/>
        <v>44700</v>
      </c>
      <c r="U72" s="118">
        <f t="shared" si="53"/>
        <v>469350</v>
      </c>
      <c r="V72" s="118">
        <f t="shared" si="1"/>
        <v>5341650</v>
      </c>
      <c r="W72" s="12"/>
      <c r="X72" s="19"/>
      <c r="Y72" s="20"/>
    </row>
    <row r="73" spans="1:25" ht="18.95" customHeight="1" x14ac:dyDescent="0.3">
      <c r="A73" s="12">
        <v>5</v>
      </c>
      <c r="B73" s="123" t="s">
        <v>43</v>
      </c>
      <c r="C73" s="12" t="s">
        <v>23</v>
      </c>
      <c r="D73" s="135" t="s">
        <v>92</v>
      </c>
      <c r="E73" s="22" t="s">
        <v>54</v>
      </c>
      <c r="F73" s="33" t="s">
        <v>151</v>
      </c>
      <c r="G73" s="17" t="s">
        <v>102</v>
      </c>
      <c r="H73" s="136">
        <v>2.67</v>
      </c>
      <c r="I73" s="136"/>
      <c r="J73" s="124"/>
      <c r="K73" s="89"/>
      <c r="L73" s="13"/>
      <c r="M73" s="81">
        <f>(H73+K73+J73)*30%</f>
        <v>0.80099999999999993</v>
      </c>
      <c r="N73" s="54"/>
      <c r="O73" s="54">
        <f>H73+K73+J73+L73+M73</f>
        <v>3.4710000000000001</v>
      </c>
      <c r="P73" s="13"/>
      <c r="Q73" s="118">
        <f t="shared" si="52"/>
        <v>5171790</v>
      </c>
      <c r="R73" s="50">
        <f t="shared" si="28"/>
        <v>318264</v>
      </c>
      <c r="S73" s="50">
        <f t="shared" si="29"/>
        <v>59674.5</v>
      </c>
      <c r="T73" s="50">
        <f t="shared" si="30"/>
        <v>39783</v>
      </c>
      <c r="U73" s="118">
        <f t="shared" si="53"/>
        <v>417721.5</v>
      </c>
      <c r="V73" s="118">
        <f>Q73-U73</f>
        <v>4754068.5</v>
      </c>
      <c r="W73" s="12"/>
      <c r="X73" s="19"/>
      <c r="Y73" s="20"/>
    </row>
    <row r="74" spans="1:25" ht="15.75" x14ac:dyDescent="0.25">
      <c r="A74" s="20"/>
      <c r="B74" s="25"/>
      <c r="C74" s="20"/>
      <c r="D74" s="20"/>
      <c r="H74" s="27"/>
      <c r="I74" s="27"/>
      <c r="J74" s="97"/>
      <c r="K74" s="41"/>
      <c r="L74" s="164"/>
      <c r="M74" s="164"/>
      <c r="N74" s="164"/>
      <c r="O74" s="164"/>
      <c r="P74" s="20"/>
      <c r="Q74" s="53"/>
      <c r="S74" s="44"/>
      <c r="T74" s="20"/>
      <c r="U74" s="20"/>
      <c r="V74" s="20"/>
      <c r="W74" s="26"/>
      <c r="X74" s="20"/>
      <c r="Y74" s="20"/>
    </row>
    <row r="75" spans="1:25" ht="15.75" x14ac:dyDescent="0.25">
      <c r="A75" s="20"/>
      <c r="B75" s="25"/>
      <c r="C75" s="20"/>
      <c r="D75" s="20"/>
      <c r="H75" s="27"/>
      <c r="I75" s="27"/>
      <c r="J75" s="45"/>
      <c r="K75" s="41"/>
      <c r="L75" s="42"/>
      <c r="M75" s="83"/>
      <c r="N75" s="42"/>
      <c r="O75" s="73"/>
      <c r="Q75" s="44"/>
      <c r="R75" s="44"/>
      <c r="S75" s="42"/>
      <c r="T75" s="44"/>
      <c r="U75" s="20"/>
      <c r="V75" s="20"/>
      <c r="W75" s="26"/>
      <c r="X75" s="20"/>
      <c r="Y75" s="20"/>
    </row>
    <row r="76" spans="1:25" ht="15.75" x14ac:dyDescent="0.25">
      <c r="A76" s="20"/>
      <c r="B76" s="25"/>
      <c r="C76" s="20"/>
      <c r="D76" s="20"/>
      <c r="H76" s="27"/>
      <c r="I76" s="27"/>
      <c r="J76" s="45"/>
      <c r="K76" s="41"/>
      <c r="L76" s="164"/>
      <c r="M76" s="84"/>
      <c r="N76" s="164"/>
      <c r="O76" s="74"/>
      <c r="P76" s="164"/>
      <c r="Q76" s="164"/>
      <c r="R76" s="164"/>
      <c r="S76" s="164"/>
      <c r="T76" s="164"/>
      <c r="U76" s="20"/>
      <c r="V76" s="40"/>
      <c r="W76" s="26"/>
      <c r="X76" s="20"/>
      <c r="Y76" s="20"/>
    </row>
    <row r="77" spans="1:25" ht="15.75" x14ac:dyDescent="0.25">
      <c r="A77" s="20"/>
      <c r="B77" s="25"/>
      <c r="C77" s="20"/>
      <c r="D77" s="20"/>
      <c r="H77" s="27"/>
      <c r="I77" s="27"/>
      <c r="J77" s="45"/>
      <c r="K77" s="41"/>
      <c r="L77" s="43"/>
      <c r="M77" s="85"/>
      <c r="N77" s="41"/>
      <c r="O77" s="75"/>
      <c r="P77" s="41"/>
      <c r="Q77" s="41"/>
      <c r="R77" s="41"/>
      <c r="S77" s="41"/>
      <c r="T77" s="41"/>
      <c r="U77" s="20"/>
      <c r="V77" s="20"/>
      <c r="W77" s="26"/>
      <c r="X77" s="20"/>
      <c r="Y77" s="20"/>
    </row>
    <row r="78" spans="1:25" ht="15.75" x14ac:dyDescent="0.25">
      <c r="A78" s="20"/>
      <c r="B78" s="25"/>
      <c r="C78" s="20"/>
      <c r="D78" s="20"/>
      <c r="H78" s="27"/>
      <c r="I78" s="27"/>
      <c r="J78" s="45"/>
      <c r="K78" s="41"/>
      <c r="L78" s="43"/>
      <c r="M78" s="85"/>
      <c r="N78" s="41"/>
      <c r="O78" s="75"/>
      <c r="P78" s="41"/>
      <c r="Q78" s="41"/>
      <c r="R78" s="41"/>
      <c r="S78" s="41"/>
      <c r="T78" s="46"/>
      <c r="U78" s="20"/>
      <c r="V78" s="20"/>
      <c r="W78" s="26"/>
      <c r="X78" s="20"/>
      <c r="Y78" s="20"/>
    </row>
    <row r="79" spans="1:25" ht="16.5" x14ac:dyDescent="0.25">
      <c r="A79" s="20"/>
      <c r="B79" s="25"/>
      <c r="C79" s="20"/>
      <c r="D79" s="20"/>
      <c r="H79" s="27"/>
      <c r="I79" s="27"/>
      <c r="J79" s="178"/>
      <c r="K79" s="178"/>
      <c r="L79" s="178"/>
      <c r="M79" s="178"/>
      <c r="N79" s="165"/>
      <c r="O79" s="165"/>
      <c r="Q79" s="47"/>
      <c r="R79" s="47"/>
      <c r="S79" s="47"/>
      <c r="T79" s="47"/>
      <c r="U79" s="20"/>
      <c r="V79" s="20"/>
      <c r="W79" s="26"/>
      <c r="X79" s="20"/>
      <c r="Y79" s="20"/>
    </row>
    <row r="80" spans="1:25" ht="16.5" x14ac:dyDescent="0.25">
      <c r="A80" s="20"/>
      <c r="B80" s="25"/>
      <c r="C80" s="20"/>
      <c r="D80" s="20"/>
      <c r="H80" s="27"/>
      <c r="I80" s="27"/>
      <c r="J80" s="27"/>
      <c r="K80" s="20"/>
      <c r="L80" s="20"/>
      <c r="M80" s="78"/>
      <c r="N80" s="28"/>
      <c r="O80" s="160"/>
      <c r="P80" s="20"/>
      <c r="Q80" s="20"/>
      <c r="R80" s="20"/>
      <c r="S80" s="20"/>
      <c r="T80" s="20"/>
      <c r="U80" s="20"/>
      <c r="V80" s="20"/>
      <c r="W80" s="26"/>
      <c r="X80" s="20"/>
      <c r="Y80" s="20"/>
    </row>
    <row r="81" spans="1:25" ht="15.75" x14ac:dyDescent="0.25">
      <c r="A81" s="20"/>
      <c r="B81" s="25"/>
      <c r="C81" s="20"/>
      <c r="D81" s="20"/>
      <c r="H81" s="27"/>
      <c r="I81" s="27"/>
      <c r="J81" s="27"/>
      <c r="K81" s="20"/>
      <c r="L81" s="20"/>
      <c r="M81" s="78"/>
      <c r="N81" s="28"/>
      <c r="O81" s="72"/>
      <c r="P81" s="20"/>
      <c r="Q81" s="20"/>
      <c r="R81" s="20"/>
      <c r="S81" s="20"/>
      <c r="T81" s="20"/>
      <c r="U81" s="20"/>
      <c r="V81" s="20"/>
      <c r="W81" s="26"/>
      <c r="X81" s="20"/>
      <c r="Y81" s="20"/>
    </row>
    <row r="82" spans="1:25" ht="15.75" x14ac:dyDescent="0.25">
      <c r="A82" s="20"/>
      <c r="B82" s="25"/>
      <c r="C82" s="20"/>
      <c r="D82" s="20"/>
      <c r="H82" s="27"/>
      <c r="I82" s="27"/>
      <c r="J82" s="27"/>
      <c r="K82" s="20"/>
      <c r="L82" s="20"/>
      <c r="M82" s="78"/>
      <c r="N82" s="28"/>
      <c r="O82" s="72"/>
      <c r="P82" s="20"/>
      <c r="Q82" s="20"/>
      <c r="R82" s="20"/>
      <c r="S82" s="20"/>
      <c r="T82" s="20"/>
      <c r="U82" s="20"/>
      <c r="V82" s="20"/>
      <c r="W82" s="26"/>
      <c r="X82" s="20"/>
      <c r="Y82" s="20"/>
    </row>
    <row r="83" spans="1:25" ht="15.75" x14ac:dyDescent="0.25">
      <c r="A83" s="20"/>
      <c r="B83" s="25"/>
      <c r="C83" s="20"/>
      <c r="D83" s="20"/>
      <c r="H83" s="27"/>
      <c r="I83" s="27"/>
      <c r="J83" s="27"/>
      <c r="K83" s="20"/>
      <c r="L83" s="20"/>
      <c r="M83" s="78"/>
      <c r="N83" s="28"/>
      <c r="O83" s="72"/>
      <c r="P83" s="20"/>
      <c r="Q83" s="20"/>
      <c r="R83" s="20"/>
      <c r="S83" s="20"/>
      <c r="T83" s="20"/>
      <c r="U83" s="20"/>
      <c r="V83" s="20"/>
      <c r="W83" s="26"/>
      <c r="X83" s="20"/>
      <c r="Y83" s="20"/>
    </row>
    <row r="84" spans="1:25" ht="15.75" x14ac:dyDescent="0.25">
      <c r="A84" s="20"/>
      <c r="B84" s="25"/>
      <c r="C84" s="20"/>
      <c r="D84" s="20"/>
      <c r="H84" s="27"/>
      <c r="I84" s="27"/>
      <c r="J84" s="27"/>
      <c r="K84" s="20"/>
      <c r="L84" s="20"/>
      <c r="M84" s="78"/>
      <c r="N84" s="28"/>
      <c r="O84" s="72"/>
      <c r="P84" s="20"/>
      <c r="Q84" s="20"/>
      <c r="R84" s="20"/>
      <c r="S84" s="20"/>
      <c r="T84" s="20"/>
      <c r="U84" s="20"/>
      <c r="V84" s="20"/>
      <c r="W84" s="26"/>
      <c r="X84" s="20"/>
      <c r="Y84" s="20"/>
    </row>
    <row r="85" spans="1:25" ht="15.75" x14ac:dyDescent="0.25">
      <c r="A85" s="20"/>
      <c r="B85" s="25"/>
      <c r="C85" s="20"/>
      <c r="D85" s="20"/>
      <c r="H85" s="27"/>
      <c r="I85" s="27"/>
      <c r="J85" s="27"/>
      <c r="K85" s="20"/>
      <c r="L85" s="20"/>
      <c r="M85" s="78"/>
      <c r="N85" s="28"/>
      <c r="O85" s="72"/>
      <c r="P85" s="20"/>
      <c r="Q85" s="20"/>
      <c r="R85" s="20"/>
      <c r="S85" s="20"/>
      <c r="T85" s="20"/>
      <c r="U85" s="20"/>
      <c r="V85" s="20"/>
      <c r="W85" s="26"/>
      <c r="X85" s="20"/>
      <c r="Y85" s="20"/>
    </row>
    <row r="86" spans="1:25" ht="15.75" x14ac:dyDescent="0.25">
      <c r="A86" s="20"/>
      <c r="B86" s="25"/>
      <c r="C86" s="20"/>
      <c r="D86" s="20"/>
      <c r="H86" s="27"/>
      <c r="I86" s="27"/>
      <c r="J86" s="27"/>
      <c r="K86" s="20"/>
      <c r="L86" s="20"/>
      <c r="M86" s="78"/>
      <c r="N86" s="28"/>
      <c r="O86" s="72"/>
      <c r="P86" s="20"/>
      <c r="Q86" s="20"/>
      <c r="R86" s="20"/>
      <c r="S86" s="20"/>
      <c r="T86" s="20"/>
      <c r="U86" s="20"/>
      <c r="V86" s="20"/>
      <c r="W86" s="26"/>
      <c r="X86" s="20"/>
      <c r="Y86" s="20"/>
    </row>
    <row r="87" spans="1:25" ht="15.75" x14ac:dyDescent="0.25">
      <c r="A87" s="20"/>
      <c r="B87" s="25"/>
      <c r="C87" s="20"/>
      <c r="D87" s="20"/>
      <c r="H87" s="27"/>
      <c r="I87" s="27"/>
      <c r="J87" s="27"/>
      <c r="K87" s="20"/>
      <c r="L87" s="20"/>
      <c r="M87" s="78"/>
      <c r="N87" s="28"/>
      <c r="O87" s="72"/>
      <c r="P87" s="20"/>
      <c r="Q87" s="20"/>
      <c r="R87" s="20"/>
      <c r="S87" s="20"/>
      <c r="T87" s="20"/>
      <c r="U87" s="20"/>
      <c r="V87" s="20"/>
      <c r="W87" s="26"/>
      <c r="X87" s="20"/>
      <c r="Y87" s="20"/>
    </row>
    <row r="88" spans="1:25" ht="15.75" x14ac:dyDescent="0.25">
      <c r="A88" s="20"/>
      <c r="B88" s="25"/>
      <c r="C88" s="20"/>
      <c r="D88" s="20"/>
      <c r="H88" s="27"/>
      <c r="I88" s="27"/>
      <c r="J88" s="27"/>
      <c r="K88" s="20"/>
      <c r="L88" s="20"/>
      <c r="M88" s="78"/>
      <c r="N88" s="28"/>
      <c r="O88" s="72"/>
      <c r="P88" s="20"/>
      <c r="Q88" s="20"/>
      <c r="R88" s="20"/>
      <c r="S88" s="20"/>
      <c r="T88" s="20"/>
      <c r="U88" s="20"/>
      <c r="V88" s="20"/>
      <c r="W88" s="26"/>
      <c r="X88" s="20"/>
      <c r="Y88" s="20"/>
    </row>
    <row r="89" spans="1:25" ht="15.75" x14ac:dyDescent="0.25">
      <c r="A89" s="20"/>
      <c r="B89" s="25"/>
      <c r="C89" s="20"/>
      <c r="D89" s="20"/>
      <c r="H89" s="27"/>
      <c r="I89" s="27"/>
      <c r="J89" s="27"/>
      <c r="K89" s="20"/>
      <c r="L89" s="20"/>
      <c r="M89" s="78"/>
      <c r="N89" s="28"/>
      <c r="O89" s="72"/>
      <c r="P89" s="20"/>
      <c r="Q89" s="20"/>
      <c r="R89" s="20"/>
      <c r="S89" s="20"/>
      <c r="T89" s="20"/>
      <c r="U89" s="20"/>
      <c r="V89" s="20"/>
      <c r="W89" s="26"/>
      <c r="X89" s="20"/>
      <c r="Y89" s="20"/>
    </row>
    <row r="90" spans="1:25" ht="15.75" x14ac:dyDescent="0.25">
      <c r="A90" s="20"/>
      <c r="B90" s="25"/>
      <c r="C90" s="20"/>
      <c r="D90" s="20"/>
      <c r="H90" s="27"/>
      <c r="I90" s="27"/>
      <c r="J90" s="27"/>
      <c r="K90" s="20"/>
      <c r="L90" s="20"/>
      <c r="M90" s="78"/>
      <c r="N90" s="28"/>
      <c r="O90" s="72"/>
      <c r="P90" s="20"/>
      <c r="Q90" s="20"/>
      <c r="R90" s="20"/>
      <c r="S90" s="20"/>
      <c r="T90" s="20"/>
      <c r="U90" s="20"/>
      <c r="V90" s="20"/>
      <c r="W90" s="26"/>
      <c r="X90" s="20"/>
      <c r="Y90" s="20"/>
    </row>
    <row r="91" spans="1:25" ht="15.75" x14ac:dyDescent="0.25">
      <c r="A91" s="20"/>
      <c r="B91" s="25"/>
      <c r="C91" s="20"/>
      <c r="D91" s="20"/>
      <c r="H91" s="27"/>
      <c r="I91" s="27"/>
      <c r="J91" s="27"/>
      <c r="K91" s="20"/>
      <c r="L91" s="20"/>
      <c r="M91" s="78"/>
      <c r="N91" s="28"/>
      <c r="O91" s="72"/>
      <c r="P91" s="20"/>
      <c r="Q91" s="20"/>
      <c r="R91" s="20"/>
      <c r="S91" s="20"/>
      <c r="T91" s="20"/>
      <c r="U91" s="20"/>
      <c r="V91" s="20"/>
      <c r="W91" s="26"/>
      <c r="X91" s="20"/>
      <c r="Y91" s="20"/>
    </row>
    <row r="92" spans="1:25" ht="15.75" x14ac:dyDescent="0.25">
      <c r="A92" s="20"/>
      <c r="B92" s="25"/>
      <c r="C92" s="20"/>
      <c r="D92" s="20"/>
      <c r="H92" s="27"/>
      <c r="I92" s="27"/>
      <c r="J92" s="27"/>
      <c r="K92" s="20"/>
      <c r="L92" s="20"/>
      <c r="M92" s="78"/>
      <c r="N92" s="28"/>
      <c r="O92" s="72"/>
      <c r="P92" s="20"/>
      <c r="Q92" s="20"/>
      <c r="R92" s="20"/>
      <c r="S92" s="20"/>
      <c r="T92" s="20"/>
      <c r="U92" s="20"/>
      <c r="V92" s="20"/>
      <c r="W92" s="26"/>
      <c r="X92" s="20"/>
      <c r="Y92" s="20"/>
    </row>
    <row r="93" spans="1:25" ht="15.75" x14ac:dyDescent="0.25">
      <c r="A93" s="20"/>
      <c r="B93" s="25"/>
      <c r="C93" s="20"/>
      <c r="D93" s="20"/>
      <c r="H93" s="27"/>
      <c r="I93" s="27"/>
      <c r="J93" s="27"/>
      <c r="K93" s="20"/>
      <c r="L93" s="20"/>
      <c r="M93" s="78"/>
      <c r="N93" s="28"/>
      <c r="O93" s="72"/>
      <c r="P93" s="20"/>
      <c r="Q93" s="20"/>
      <c r="R93" s="20"/>
      <c r="S93" s="20"/>
      <c r="T93" s="20"/>
      <c r="U93" s="20"/>
      <c r="V93" s="20"/>
      <c r="W93" s="26"/>
      <c r="X93" s="20"/>
      <c r="Y93" s="20"/>
    </row>
    <row r="94" spans="1:25" ht="15.75" x14ac:dyDescent="0.25">
      <c r="A94" s="20"/>
      <c r="B94" s="25"/>
      <c r="C94" s="20"/>
      <c r="D94" s="20"/>
      <c r="H94" s="27"/>
      <c r="I94" s="27"/>
      <c r="J94" s="27"/>
      <c r="K94" s="20"/>
      <c r="L94" s="20"/>
      <c r="M94" s="78"/>
      <c r="N94" s="28"/>
      <c r="O94" s="72"/>
      <c r="P94" s="20"/>
      <c r="Q94" s="20"/>
      <c r="R94" s="20"/>
      <c r="S94" s="20"/>
      <c r="T94" s="20"/>
      <c r="U94" s="20"/>
      <c r="V94" s="20"/>
      <c r="W94" s="26"/>
      <c r="X94" s="20"/>
      <c r="Y94" s="20"/>
    </row>
    <row r="95" spans="1:25" ht="15.75" x14ac:dyDescent="0.25">
      <c r="A95" s="20"/>
      <c r="B95" s="25"/>
      <c r="C95" s="20"/>
      <c r="D95" s="20"/>
      <c r="H95" s="27"/>
      <c r="I95" s="27"/>
      <c r="J95" s="27"/>
      <c r="K95" s="20"/>
      <c r="L95" s="20"/>
      <c r="M95" s="78"/>
      <c r="N95" s="28"/>
      <c r="O95" s="72"/>
      <c r="P95" s="20"/>
      <c r="Q95" s="20"/>
      <c r="R95" s="20"/>
      <c r="S95" s="20"/>
      <c r="T95" s="20"/>
      <c r="U95" s="20"/>
      <c r="V95" s="20"/>
      <c r="W95" s="26"/>
      <c r="X95" s="20"/>
      <c r="Y95" s="20"/>
    </row>
    <row r="96" spans="1:25" ht="15.75" x14ac:dyDescent="0.25">
      <c r="A96" s="20"/>
      <c r="B96" s="25"/>
      <c r="C96" s="20"/>
      <c r="D96" s="20"/>
      <c r="H96" s="27"/>
      <c r="I96" s="27"/>
      <c r="J96" s="27"/>
      <c r="K96" s="20"/>
      <c r="L96" s="20"/>
      <c r="M96" s="78"/>
      <c r="N96" s="28"/>
      <c r="O96" s="72"/>
      <c r="P96" s="20"/>
      <c r="Q96" s="20"/>
      <c r="R96" s="20"/>
      <c r="S96" s="20"/>
      <c r="T96" s="20"/>
      <c r="U96" s="20"/>
      <c r="V96" s="20"/>
      <c r="W96" s="26"/>
      <c r="X96" s="20"/>
      <c r="Y96" s="20"/>
    </row>
  </sheetData>
  <mergeCells count="23">
    <mergeCell ref="P7:P9"/>
    <mergeCell ref="C7:C9"/>
    <mergeCell ref="D7:D9"/>
    <mergeCell ref="E7:E9"/>
    <mergeCell ref="F7:F9"/>
    <mergeCell ref="O7:O9"/>
    <mergeCell ref="Q7:Q9"/>
    <mergeCell ref="R7:T8"/>
    <mergeCell ref="U7:U9"/>
    <mergeCell ref="V7:V9"/>
    <mergeCell ref="W7:W9"/>
    <mergeCell ref="J79:M79"/>
    <mergeCell ref="A5:J5"/>
    <mergeCell ref="G7:I7"/>
    <mergeCell ref="M8:M9"/>
    <mergeCell ref="N8:N9"/>
    <mergeCell ref="G8:G9"/>
    <mergeCell ref="H8:H9"/>
    <mergeCell ref="J8:J9"/>
    <mergeCell ref="K8:K9"/>
    <mergeCell ref="L8:L9"/>
    <mergeCell ref="A7:A9"/>
    <mergeCell ref="B7:B9"/>
  </mergeCells>
  <printOptions horizontalCentered="1"/>
  <pageMargins left="0" right="0" top="0.25" bottom="0.25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NLsỚM 2021</vt:lpstr>
      <vt:lpstr>Sheet4</vt:lpstr>
      <vt:lpstr>Sheet1</vt:lpstr>
      <vt:lpstr>'NLsỚM 2021'!Print_Titles</vt:lpstr>
    </vt:vector>
  </TitlesOfParts>
  <Company>Hung Anh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HT</cp:lastModifiedBy>
  <cp:lastPrinted>2020-11-09T06:54:15Z</cp:lastPrinted>
  <dcterms:created xsi:type="dcterms:W3CDTF">2015-12-14T01:45:47Z</dcterms:created>
  <dcterms:modified xsi:type="dcterms:W3CDTF">2020-11-09T07:50:24Z</dcterms:modified>
</cp:coreProperties>
</file>